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8475" windowHeight="6660"/>
  </bookViews>
  <sheets>
    <sheet name="Données" sheetId="5" r:id="rId1"/>
    <sheet name="Mouillage" sheetId="4" r:id="rId2"/>
    <sheet name="En nav" sheetId="6" r:id="rId3"/>
  </sheets>
  <calcPr calcId="145621"/>
</workbook>
</file>

<file path=xl/calcChain.xml><?xml version="1.0" encoding="utf-8"?>
<calcChain xmlns="http://schemas.openxmlformats.org/spreadsheetml/2006/main">
  <c r="K5" i="4" l="1"/>
  <c r="L5" i="4"/>
  <c r="M5" i="4"/>
  <c r="N5" i="4"/>
  <c r="O5" i="4"/>
  <c r="C5" i="4" s="1"/>
  <c r="C6" i="4"/>
  <c r="D6" i="4"/>
  <c r="E6" i="4" s="1"/>
  <c r="F6" i="4" s="1"/>
  <c r="K6" i="4"/>
  <c r="L6" i="4"/>
  <c r="O6" i="4" s="1"/>
  <c r="M6" i="4"/>
  <c r="N6" i="4"/>
  <c r="K7" i="4"/>
  <c r="L7" i="4"/>
  <c r="M7" i="4"/>
  <c r="O7" i="4" s="1"/>
  <c r="N7" i="4"/>
  <c r="K8" i="4"/>
  <c r="L8" i="4"/>
  <c r="O8" i="4" s="1"/>
  <c r="M8" i="4"/>
  <c r="N8" i="4"/>
  <c r="K9" i="4"/>
  <c r="L9" i="4"/>
  <c r="M9" i="4"/>
  <c r="O9" i="4" s="1"/>
  <c r="N9" i="4"/>
  <c r="K10" i="4"/>
  <c r="L10" i="4"/>
  <c r="O10" i="4" s="1"/>
  <c r="M10" i="4"/>
  <c r="N10" i="4"/>
  <c r="K11" i="4"/>
  <c r="L11" i="4"/>
  <c r="M11" i="4"/>
  <c r="N11" i="4"/>
  <c r="O11" i="4"/>
  <c r="C11" i="4" s="1"/>
  <c r="K12" i="4"/>
  <c r="L12" i="4"/>
  <c r="O12" i="4" s="1"/>
  <c r="M12" i="4"/>
  <c r="N12" i="4"/>
  <c r="K13" i="4"/>
  <c r="L13" i="4"/>
  <c r="O13" i="4" s="1"/>
  <c r="M13" i="4"/>
  <c r="N13" i="4"/>
  <c r="K14" i="4"/>
  <c r="L14" i="4"/>
  <c r="O14" i="4" s="1"/>
  <c r="M14" i="4"/>
  <c r="N14" i="4"/>
  <c r="K15" i="4"/>
  <c r="L15" i="4"/>
  <c r="M15" i="4"/>
  <c r="N15" i="4"/>
  <c r="O15" i="4" s="1"/>
  <c r="K16" i="4"/>
  <c r="L16" i="4"/>
  <c r="M16" i="4"/>
  <c r="N16" i="4"/>
  <c r="O16" i="4"/>
  <c r="C16" i="4" s="1"/>
  <c r="K17" i="4"/>
  <c r="L17" i="4"/>
  <c r="O17" i="4" s="1"/>
  <c r="M17" i="4"/>
  <c r="N17" i="4"/>
  <c r="B18" i="4"/>
  <c r="C18" i="4" s="1"/>
  <c r="F18" i="4"/>
  <c r="K18" i="4"/>
  <c r="L18" i="4"/>
  <c r="O18" i="4" s="1"/>
  <c r="M18" i="4"/>
  <c r="N18" i="4"/>
  <c r="B19" i="4"/>
  <c r="F19" i="4" s="1"/>
  <c r="K19" i="4"/>
  <c r="L19" i="4"/>
  <c r="O19" i="4" s="1"/>
  <c r="M19" i="4"/>
  <c r="N19" i="4"/>
  <c r="B20" i="4"/>
  <c r="K20" i="4"/>
  <c r="L20" i="4"/>
  <c r="O20" i="4" s="1"/>
  <c r="M20" i="4"/>
  <c r="N20" i="4"/>
  <c r="K23" i="4"/>
  <c r="L23" i="4"/>
  <c r="M23" i="4"/>
  <c r="N23" i="4"/>
  <c r="O23" i="4"/>
  <c r="K24" i="4"/>
  <c r="L24" i="4"/>
  <c r="O24" i="4" s="1"/>
  <c r="M24" i="4"/>
  <c r="N24" i="4"/>
  <c r="K25" i="4"/>
  <c r="L25" i="4"/>
  <c r="M25" i="4"/>
  <c r="O25" i="4" s="1"/>
  <c r="N25" i="4"/>
  <c r="D26" i="4"/>
  <c r="E26" i="4" s="1"/>
  <c r="F26" i="4" s="1"/>
  <c r="K26" i="4"/>
  <c r="L26" i="4"/>
  <c r="M26" i="4"/>
  <c r="N26" i="4"/>
  <c r="O26" i="4" s="1"/>
  <c r="K27" i="4"/>
  <c r="L27" i="4"/>
  <c r="M27" i="4"/>
  <c r="N27" i="4"/>
  <c r="O27" i="4"/>
  <c r="K28" i="4"/>
  <c r="L28" i="4"/>
  <c r="O28" i="4" s="1"/>
  <c r="M28" i="4"/>
  <c r="N28" i="4"/>
  <c r="K29" i="4"/>
  <c r="L29" i="4"/>
  <c r="M29" i="4"/>
  <c r="O29" i="4" s="1"/>
  <c r="N29" i="4"/>
  <c r="K30" i="4"/>
  <c r="L30" i="4"/>
  <c r="M30" i="4"/>
  <c r="N30" i="4"/>
  <c r="O30" i="4" s="1"/>
  <c r="B31" i="4"/>
  <c r="E31" i="4" s="1"/>
  <c r="D31" i="4"/>
  <c r="F31" i="4"/>
  <c r="H31" i="4"/>
  <c r="K31" i="4"/>
  <c r="L31" i="4"/>
  <c r="M31" i="4"/>
  <c r="N31" i="4"/>
  <c r="B32" i="4"/>
  <c r="D32" i="4" s="1"/>
  <c r="H32" i="4"/>
  <c r="K32" i="4"/>
  <c r="L32" i="4"/>
  <c r="M32" i="4"/>
  <c r="N32" i="4"/>
  <c r="B33" i="4"/>
  <c r="D33" i="4" s="1"/>
  <c r="H33" i="4"/>
  <c r="K33" i="4"/>
  <c r="L33" i="4"/>
  <c r="M33" i="4"/>
  <c r="N33" i="4"/>
  <c r="K36" i="4"/>
  <c r="L36" i="4"/>
  <c r="M36" i="4"/>
  <c r="N36" i="4"/>
  <c r="O36" i="4"/>
  <c r="C36" i="4" s="1"/>
  <c r="K37" i="4"/>
  <c r="L37" i="4"/>
  <c r="M37" i="4"/>
  <c r="N37" i="4"/>
  <c r="K38" i="4"/>
  <c r="L38" i="4"/>
  <c r="M38" i="4"/>
  <c r="N38" i="4"/>
  <c r="O38" i="4"/>
  <c r="K39" i="4"/>
  <c r="L39" i="4"/>
  <c r="O39" i="4" s="1"/>
  <c r="M39" i="4"/>
  <c r="N39" i="4"/>
  <c r="K40" i="4"/>
  <c r="L40" i="4"/>
  <c r="M40" i="4"/>
  <c r="O40" i="4" s="1"/>
  <c r="N40" i="4"/>
  <c r="K41" i="4"/>
  <c r="L41" i="4"/>
  <c r="O41" i="4" s="1"/>
  <c r="M41" i="4"/>
  <c r="N41" i="4"/>
  <c r="B42" i="4"/>
  <c r="D42" i="4"/>
  <c r="F42" i="4"/>
  <c r="H42" i="4"/>
  <c r="K42" i="4"/>
  <c r="L42" i="4"/>
  <c r="O42" i="4" s="1"/>
  <c r="M42" i="4"/>
  <c r="N42" i="4"/>
  <c r="B43" i="4"/>
  <c r="D43" i="4"/>
  <c r="F43" i="4"/>
  <c r="H43" i="4"/>
  <c r="K43" i="4"/>
  <c r="L43" i="4"/>
  <c r="O43" i="4" s="1"/>
  <c r="M43" i="4"/>
  <c r="N43" i="4"/>
  <c r="K46" i="4"/>
  <c r="L46" i="4"/>
  <c r="M46" i="4"/>
  <c r="O46" i="4" s="1"/>
  <c r="N46" i="4"/>
  <c r="K47" i="4"/>
  <c r="L47" i="4"/>
  <c r="O47" i="4" s="1"/>
  <c r="M47" i="4"/>
  <c r="N47" i="4"/>
  <c r="K48" i="4"/>
  <c r="L48" i="4"/>
  <c r="M48" i="4"/>
  <c r="N48" i="4"/>
  <c r="O48" i="4"/>
  <c r="K49" i="4"/>
  <c r="L49" i="4"/>
  <c r="M49" i="4"/>
  <c r="N49" i="4"/>
  <c r="B50" i="4"/>
  <c r="E50" i="4" s="1"/>
  <c r="D50" i="4"/>
  <c r="F50" i="4"/>
  <c r="G50" i="4"/>
  <c r="K50" i="4"/>
  <c r="L50" i="4"/>
  <c r="M50" i="4"/>
  <c r="N50" i="4"/>
  <c r="B51" i="4"/>
  <c r="E51" i="4" s="1"/>
  <c r="G51" i="4"/>
  <c r="K51" i="4"/>
  <c r="L51" i="4"/>
  <c r="M51" i="4"/>
  <c r="N51" i="4"/>
  <c r="B52" i="4"/>
  <c r="E52" i="4" s="1"/>
  <c r="D52" i="4"/>
  <c r="G52" i="4"/>
  <c r="K52" i="4"/>
  <c r="L52" i="4"/>
  <c r="M52" i="4"/>
  <c r="N52" i="4"/>
  <c r="B53" i="4"/>
  <c r="E53" i="4" s="1"/>
  <c r="G53" i="4"/>
  <c r="K53" i="4"/>
  <c r="L53" i="4"/>
  <c r="M53" i="4"/>
  <c r="N53" i="4"/>
  <c r="K5" i="6"/>
  <c r="L5" i="6"/>
  <c r="M5" i="6"/>
  <c r="O5" i="6" s="1"/>
  <c r="N5" i="6"/>
  <c r="C6" i="6"/>
  <c r="D6" i="6"/>
  <c r="E6" i="6" s="1"/>
  <c r="F6" i="6" s="1"/>
  <c r="K6" i="6"/>
  <c r="L6" i="6"/>
  <c r="O6" i="6" s="1"/>
  <c r="M6" i="6"/>
  <c r="N6" i="6"/>
  <c r="K7" i="6"/>
  <c r="L7" i="6"/>
  <c r="O7" i="6" s="1"/>
  <c r="M7" i="6"/>
  <c r="N7" i="6"/>
  <c r="K8" i="6"/>
  <c r="L8" i="6"/>
  <c r="M8" i="6"/>
  <c r="O8" i="6" s="1"/>
  <c r="N8" i="6"/>
  <c r="K9" i="6"/>
  <c r="L9" i="6"/>
  <c r="O9" i="6" s="1"/>
  <c r="M9" i="6"/>
  <c r="N9" i="6"/>
  <c r="K10" i="6"/>
  <c r="L10" i="6"/>
  <c r="M10" i="6"/>
  <c r="N10" i="6"/>
  <c r="O10" i="6"/>
  <c r="C10" i="6" s="1"/>
  <c r="K11" i="6"/>
  <c r="L11" i="6"/>
  <c r="O11" i="6" s="1"/>
  <c r="M11" i="6"/>
  <c r="N11" i="6"/>
  <c r="K12" i="6"/>
  <c r="L12" i="6"/>
  <c r="M12" i="6"/>
  <c r="O12" i="6" s="1"/>
  <c r="N12" i="6"/>
  <c r="K13" i="6"/>
  <c r="L13" i="6"/>
  <c r="O13" i="6" s="1"/>
  <c r="M13" i="6"/>
  <c r="N13" i="6"/>
  <c r="K14" i="6"/>
  <c r="L14" i="6"/>
  <c r="M14" i="6"/>
  <c r="N14" i="6"/>
  <c r="O14" i="6"/>
  <c r="C14" i="6" s="1"/>
  <c r="K15" i="6"/>
  <c r="L15" i="6"/>
  <c r="O15" i="6" s="1"/>
  <c r="M15" i="6"/>
  <c r="N15" i="6"/>
  <c r="K16" i="6"/>
  <c r="L16" i="6"/>
  <c r="M16" i="6"/>
  <c r="O16" i="6" s="1"/>
  <c r="N16" i="6"/>
  <c r="K17" i="6"/>
  <c r="L17" i="6"/>
  <c r="O17" i="6" s="1"/>
  <c r="M17" i="6"/>
  <c r="N17" i="6"/>
  <c r="B18" i="6"/>
  <c r="E18" i="6" s="1"/>
  <c r="D18" i="6"/>
  <c r="F18" i="6"/>
  <c r="H18" i="6"/>
  <c r="K18" i="6"/>
  <c r="L18" i="6"/>
  <c r="O18" i="6" s="1"/>
  <c r="M18" i="6"/>
  <c r="N18" i="6"/>
  <c r="B19" i="6"/>
  <c r="E19" i="6" s="1"/>
  <c r="D19" i="6"/>
  <c r="F19" i="6"/>
  <c r="H19" i="6"/>
  <c r="K19" i="6"/>
  <c r="L19" i="6"/>
  <c r="O19" i="6" s="1"/>
  <c r="M19" i="6"/>
  <c r="N19" i="6"/>
  <c r="B20" i="6"/>
  <c r="E20" i="6" s="1"/>
  <c r="D20" i="6"/>
  <c r="F20" i="6"/>
  <c r="H20" i="6"/>
  <c r="K20" i="6"/>
  <c r="L20" i="6"/>
  <c r="O20" i="6" s="1"/>
  <c r="M20" i="6"/>
  <c r="N20" i="6"/>
  <c r="K23" i="6"/>
  <c r="L23" i="6"/>
  <c r="M23" i="6"/>
  <c r="O23" i="6" s="1"/>
  <c r="N23" i="6"/>
  <c r="K24" i="6"/>
  <c r="L24" i="6"/>
  <c r="O24" i="6" s="1"/>
  <c r="M24" i="6"/>
  <c r="N24" i="6"/>
  <c r="K25" i="6"/>
  <c r="L25" i="6"/>
  <c r="M25" i="6"/>
  <c r="N25" i="6"/>
  <c r="O25" i="6"/>
  <c r="C25" i="6" s="1"/>
  <c r="K26" i="6"/>
  <c r="L26" i="6"/>
  <c r="O26" i="6" s="1"/>
  <c r="M26" i="6"/>
  <c r="N26" i="6"/>
  <c r="K27" i="6"/>
  <c r="L27" i="6"/>
  <c r="M27" i="6"/>
  <c r="O27" i="6" s="1"/>
  <c r="N27" i="6"/>
  <c r="K28" i="6"/>
  <c r="L28" i="6"/>
  <c r="O28" i="6" s="1"/>
  <c r="M28" i="6"/>
  <c r="N28" i="6"/>
  <c r="K29" i="6"/>
  <c r="L29" i="6"/>
  <c r="M29" i="6"/>
  <c r="N29" i="6"/>
  <c r="O29" i="6"/>
  <c r="C29" i="6" s="1"/>
  <c r="K30" i="6"/>
  <c r="L30" i="6"/>
  <c r="O30" i="6" s="1"/>
  <c r="M30" i="6"/>
  <c r="N30" i="6"/>
  <c r="B31" i="6"/>
  <c r="C31" i="6" s="1"/>
  <c r="F31" i="6"/>
  <c r="K31" i="6"/>
  <c r="L31" i="6"/>
  <c r="O31" i="6" s="1"/>
  <c r="M31" i="6"/>
  <c r="N31" i="6"/>
  <c r="B32" i="6"/>
  <c r="C32" i="6" s="1"/>
  <c r="K32" i="6"/>
  <c r="L32" i="6"/>
  <c r="O32" i="6" s="1"/>
  <c r="M32" i="6"/>
  <c r="N32" i="6"/>
  <c r="B33" i="6"/>
  <c r="F33" i="6" s="1"/>
  <c r="K33" i="6"/>
  <c r="L33" i="6"/>
  <c r="O33" i="6" s="1"/>
  <c r="M33" i="6"/>
  <c r="N33" i="6"/>
  <c r="K36" i="6"/>
  <c r="L36" i="6"/>
  <c r="M36" i="6"/>
  <c r="N36" i="6"/>
  <c r="O36" i="6"/>
  <c r="K37" i="6"/>
  <c r="L37" i="6"/>
  <c r="O37" i="6" s="1"/>
  <c r="M37" i="6"/>
  <c r="N37" i="6"/>
  <c r="K38" i="6"/>
  <c r="L38" i="6"/>
  <c r="M38" i="6"/>
  <c r="O38" i="6" s="1"/>
  <c r="N38" i="6"/>
  <c r="K39" i="6"/>
  <c r="L39" i="6"/>
  <c r="O39" i="6" s="1"/>
  <c r="D39" i="6" s="1"/>
  <c r="E39" i="6" s="1"/>
  <c r="F39" i="6" s="1"/>
  <c r="M39" i="6"/>
  <c r="N39" i="6"/>
  <c r="K40" i="6"/>
  <c r="L40" i="6"/>
  <c r="M40" i="6"/>
  <c r="O40" i="6" s="1"/>
  <c r="N40" i="6"/>
  <c r="K41" i="6"/>
  <c r="L41" i="6"/>
  <c r="M41" i="6"/>
  <c r="N41" i="6"/>
  <c r="B42" i="6"/>
  <c r="D42" i="6"/>
  <c r="F42" i="6"/>
  <c r="G42" i="6"/>
  <c r="H42" i="6"/>
  <c r="K42" i="6"/>
  <c r="L42" i="6"/>
  <c r="O42" i="6" s="1"/>
  <c r="M42" i="6"/>
  <c r="N42" i="6"/>
  <c r="B43" i="6"/>
  <c r="E43" i="6" s="1"/>
  <c r="C43" i="6"/>
  <c r="D43" i="6"/>
  <c r="G43" i="6"/>
  <c r="H43" i="6"/>
  <c r="K43" i="6"/>
  <c r="L43" i="6"/>
  <c r="M43" i="6"/>
  <c r="N43" i="6"/>
  <c r="K46" i="6"/>
  <c r="L46" i="6"/>
  <c r="O46" i="6" s="1"/>
  <c r="M46" i="6"/>
  <c r="N46" i="6"/>
  <c r="K47" i="6"/>
  <c r="L47" i="6"/>
  <c r="M47" i="6"/>
  <c r="N47" i="6"/>
  <c r="K48" i="6"/>
  <c r="L48" i="6"/>
  <c r="M48" i="6"/>
  <c r="O48" i="6" s="1"/>
  <c r="N48" i="6"/>
  <c r="K49" i="6"/>
  <c r="L49" i="6"/>
  <c r="O49" i="6" s="1"/>
  <c r="M49" i="6"/>
  <c r="N49" i="6"/>
  <c r="B50" i="6"/>
  <c r="H50" i="6" s="1"/>
  <c r="K50" i="6"/>
  <c r="L50" i="6"/>
  <c r="M50" i="6"/>
  <c r="N50" i="6"/>
  <c r="O50" i="6" s="1"/>
  <c r="B51" i="6"/>
  <c r="E51" i="6"/>
  <c r="F51" i="6"/>
  <c r="H51" i="6"/>
  <c r="K51" i="6"/>
  <c r="L51" i="6"/>
  <c r="O51" i="6" s="1"/>
  <c r="M51" i="6"/>
  <c r="N51" i="6"/>
  <c r="B52" i="6"/>
  <c r="E52" i="6" s="1"/>
  <c r="K52" i="6"/>
  <c r="L52" i="6"/>
  <c r="M52" i="6"/>
  <c r="N52" i="6"/>
  <c r="O52" i="6" s="1"/>
  <c r="B53" i="6"/>
  <c r="E53" i="6"/>
  <c r="F53" i="6"/>
  <c r="H53" i="6"/>
  <c r="K53" i="6"/>
  <c r="L53" i="6"/>
  <c r="O53" i="6" s="1"/>
  <c r="M53" i="6"/>
  <c r="N53" i="6"/>
  <c r="C49" i="6" l="1"/>
  <c r="G49" i="6"/>
  <c r="D49" i="6"/>
  <c r="E49" i="6" s="1"/>
  <c r="F49" i="6" s="1"/>
  <c r="H49" i="6"/>
  <c r="D46" i="6"/>
  <c r="E46" i="6" s="1"/>
  <c r="F46" i="6" s="1"/>
  <c r="C46" i="6"/>
  <c r="D40" i="6"/>
  <c r="E40" i="6" s="1"/>
  <c r="F40" i="6" s="1"/>
  <c r="C40" i="6"/>
  <c r="G48" i="6"/>
  <c r="C48" i="6"/>
  <c r="H48" i="6"/>
  <c r="D48" i="6"/>
  <c r="E48" i="6" s="1"/>
  <c r="F48" i="6" s="1"/>
  <c r="C53" i="6"/>
  <c r="G53" i="6"/>
  <c r="C51" i="6"/>
  <c r="G51" i="6"/>
  <c r="E50" i="6"/>
  <c r="O47" i="6"/>
  <c r="O43" i="6"/>
  <c r="F43" i="6"/>
  <c r="C42" i="6"/>
  <c r="E42" i="6"/>
  <c r="H39" i="6"/>
  <c r="C28" i="6"/>
  <c r="D28" i="6"/>
  <c r="E28" i="6" s="1"/>
  <c r="F28" i="6" s="1"/>
  <c r="C26" i="6"/>
  <c r="D26" i="6"/>
  <c r="E26" i="6" s="1"/>
  <c r="F26" i="6" s="1"/>
  <c r="D23" i="6"/>
  <c r="E23" i="6" s="1"/>
  <c r="F23" i="6" s="1"/>
  <c r="C23" i="6"/>
  <c r="D16" i="6"/>
  <c r="E16" i="6" s="1"/>
  <c r="F16" i="6" s="1"/>
  <c r="C16" i="6"/>
  <c r="C52" i="6"/>
  <c r="G52" i="6"/>
  <c r="D52" i="6"/>
  <c r="D50" i="6"/>
  <c r="C36" i="6"/>
  <c r="D36" i="6"/>
  <c r="E36" i="6" s="1"/>
  <c r="F36" i="6" s="1"/>
  <c r="C33" i="6"/>
  <c r="G33" i="6"/>
  <c r="D33" i="6"/>
  <c r="H33" i="6"/>
  <c r="E33" i="6"/>
  <c r="C24" i="6"/>
  <c r="G24" i="6"/>
  <c r="D24" i="6"/>
  <c r="E24" i="6" s="1"/>
  <c r="F24" i="6" s="1"/>
  <c r="H24" i="6"/>
  <c r="C17" i="6"/>
  <c r="D17" i="6"/>
  <c r="E17" i="6" s="1"/>
  <c r="F17" i="6" s="1"/>
  <c r="C15" i="6"/>
  <c r="D15" i="6"/>
  <c r="E15" i="6" s="1"/>
  <c r="F15" i="6" s="1"/>
  <c r="H15" i="6"/>
  <c r="D12" i="6"/>
  <c r="E12" i="6" s="1"/>
  <c r="F12" i="6" s="1"/>
  <c r="H12" i="6"/>
  <c r="C12" i="6"/>
  <c r="G12" i="6"/>
  <c r="C5" i="6"/>
  <c r="D5" i="6"/>
  <c r="E5" i="6" s="1"/>
  <c r="F5" i="6" s="1"/>
  <c r="D46" i="4"/>
  <c r="E46" i="4" s="1"/>
  <c r="F46" i="4" s="1"/>
  <c r="C46" i="4"/>
  <c r="D40" i="4"/>
  <c r="E40" i="4" s="1"/>
  <c r="F40" i="4" s="1"/>
  <c r="C40" i="4"/>
  <c r="H52" i="6"/>
  <c r="C39" i="6"/>
  <c r="G39" i="6" s="1"/>
  <c r="C37" i="6"/>
  <c r="D37" i="6"/>
  <c r="E37" i="6" s="1"/>
  <c r="F37" i="6" s="1"/>
  <c r="C13" i="6"/>
  <c r="G13" i="6"/>
  <c r="D13" i="6"/>
  <c r="E13" i="6" s="1"/>
  <c r="F13" i="6" s="1"/>
  <c r="H13" i="6"/>
  <c r="C11" i="6"/>
  <c r="G11" i="6"/>
  <c r="D11" i="6"/>
  <c r="E11" i="6" s="1"/>
  <c r="F11" i="6" s="1"/>
  <c r="H11" i="6"/>
  <c r="D8" i="6"/>
  <c r="E8" i="6" s="1"/>
  <c r="F8" i="6" s="1"/>
  <c r="H8" i="6"/>
  <c r="C8" i="6"/>
  <c r="G8" i="6"/>
  <c r="C47" i="4"/>
  <c r="D47" i="4"/>
  <c r="E47" i="4" s="1"/>
  <c r="F47" i="4" s="1"/>
  <c r="C50" i="6"/>
  <c r="G50" i="6"/>
  <c r="D53" i="6"/>
  <c r="F52" i="6"/>
  <c r="D51" i="6"/>
  <c r="F50" i="6"/>
  <c r="O41" i="6"/>
  <c r="D38" i="6"/>
  <c r="E38" i="6" s="1"/>
  <c r="H38" i="6" s="1"/>
  <c r="C38" i="6"/>
  <c r="C30" i="6"/>
  <c r="D30" i="6"/>
  <c r="E30" i="6" s="1"/>
  <c r="F30" i="6" s="1"/>
  <c r="D27" i="6"/>
  <c r="E27" i="6" s="1"/>
  <c r="F27" i="6" s="1"/>
  <c r="C27" i="6"/>
  <c r="C9" i="6"/>
  <c r="G9" i="6"/>
  <c r="D9" i="6"/>
  <c r="E9" i="6" s="1"/>
  <c r="F9" i="6" s="1"/>
  <c r="H9" i="6"/>
  <c r="D7" i="6"/>
  <c r="E7" i="6" s="1"/>
  <c r="F7" i="6" s="1"/>
  <c r="C7" i="6"/>
  <c r="G6" i="6"/>
  <c r="H6" i="6"/>
  <c r="D48" i="4"/>
  <c r="E48" i="4" s="1"/>
  <c r="F48" i="4" s="1"/>
  <c r="H48" i="4"/>
  <c r="C48" i="4"/>
  <c r="C41" i="4"/>
  <c r="D41" i="4"/>
  <c r="E41" i="4" s="1"/>
  <c r="F41" i="4" s="1"/>
  <c r="D38" i="4"/>
  <c r="E38" i="4" s="1"/>
  <c r="F38" i="4" s="1"/>
  <c r="C30" i="4"/>
  <c r="C23" i="4"/>
  <c r="D23" i="4"/>
  <c r="E23" i="4" s="1"/>
  <c r="F23" i="4" s="1"/>
  <c r="C20" i="4"/>
  <c r="G20" i="4"/>
  <c r="D20" i="4"/>
  <c r="H20" i="4"/>
  <c r="E20" i="4"/>
  <c r="D14" i="4"/>
  <c r="E14" i="4" s="1"/>
  <c r="F14" i="4" s="1"/>
  <c r="C14" i="4"/>
  <c r="C13" i="4"/>
  <c r="G13" i="4"/>
  <c r="D13" i="4"/>
  <c r="E13" i="4" s="1"/>
  <c r="F13" i="4" s="1"/>
  <c r="H13" i="4"/>
  <c r="C12" i="4"/>
  <c r="G12" i="4"/>
  <c r="D12" i="4"/>
  <c r="E12" i="4" s="1"/>
  <c r="F12" i="4" s="1"/>
  <c r="H12" i="4"/>
  <c r="C9" i="4"/>
  <c r="G9" i="4"/>
  <c r="D9" i="4"/>
  <c r="E9" i="4" s="1"/>
  <c r="F9" i="4" s="1"/>
  <c r="H9" i="4"/>
  <c r="C7" i="4"/>
  <c r="D7" i="4"/>
  <c r="E7" i="4" s="1"/>
  <c r="F7" i="4" s="1"/>
  <c r="F32" i="6"/>
  <c r="E32" i="6"/>
  <c r="E31" i="6"/>
  <c r="D29" i="6"/>
  <c r="E29" i="6" s="1"/>
  <c r="F29" i="6" s="1"/>
  <c r="D25" i="6"/>
  <c r="E25" i="6" s="1"/>
  <c r="F25" i="6" s="1"/>
  <c r="G20" i="6"/>
  <c r="C20" i="6"/>
  <c r="G19" i="6"/>
  <c r="C19" i="6"/>
  <c r="G18" i="6"/>
  <c r="C18" i="6"/>
  <c r="D14" i="6"/>
  <c r="E14" i="6" s="1"/>
  <c r="F14" i="6" s="1"/>
  <c r="H10" i="6"/>
  <c r="D10" i="6"/>
  <c r="E10" i="6" s="1"/>
  <c r="F10" i="6" s="1"/>
  <c r="O53" i="4"/>
  <c r="F53" i="4"/>
  <c r="H52" i="4"/>
  <c r="C52" i="4"/>
  <c r="O51" i="4"/>
  <c r="F51" i="4"/>
  <c r="H50" i="4"/>
  <c r="C50" i="4"/>
  <c r="O49" i="4"/>
  <c r="G48" i="4"/>
  <c r="E43" i="4"/>
  <c r="C43" i="4"/>
  <c r="G43" i="4"/>
  <c r="E42" i="4"/>
  <c r="C42" i="4"/>
  <c r="G42" i="4"/>
  <c r="F33" i="4"/>
  <c r="F32" i="4"/>
  <c r="D30" i="4"/>
  <c r="E30" i="4" s="1"/>
  <c r="F30" i="4" s="1"/>
  <c r="C27" i="4"/>
  <c r="D27" i="4"/>
  <c r="E27" i="4" s="1"/>
  <c r="F27" i="4" s="1"/>
  <c r="C24" i="4"/>
  <c r="G24" i="4"/>
  <c r="D24" i="4"/>
  <c r="E24" i="4" s="1"/>
  <c r="F24" i="4" s="1"/>
  <c r="H24" i="4"/>
  <c r="D10" i="4"/>
  <c r="E10" i="4" s="1"/>
  <c r="F10" i="4" s="1"/>
  <c r="H10" i="4"/>
  <c r="C10" i="4"/>
  <c r="G10" i="4"/>
  <c r="C8" i="4"/>
  <c r="G8" i="4"/>
  <c r="D8" i="4"/>
  <c r="E8" i="4" s="1"/>
  <c r="F8" i="4" s="1"/>
  <c r="H8" i="4"/>
  <c r="H6" i="4"/>
  <c r="G6" i="4"/>
  <c r="H32" i="6"/>
  <c r="D32" i="6"/>
  <c r="H31" i="6"/>
  <c r="D31" i="6"/>
  <c r="G10" i="6"/>
  <c r="D53" i="4"/>
  <c r="D51" i="4"/>
  <c r="H41" i="4"/>
  <c r="O37" i="4"/>
  <c r="O33" i="4"/>
  <c r="O32" i="4"/>
  <c r="O31" i="4"/>
  <c r="C28" i="4"/>
  <c r="D28" i="4"/>
  <c r="E28" i="4" s="1"/>
  <c r="F28" i="4" s="1"/>
  <c r="D25" i="4"/>
  <c r="E25" i="4" s="1"/>
  <c r="F25" i="4" s="1"/>
  <c r="C25" i="4"/>
  <c r="C19" i="4"/>
  <c r="G19" i="4"/>
  <c r="D19" i="4"/>
  <c r="H19" i="4"/>
  <c r="E19" i="4"/>
  <c r="C15" i="4"/>
  <c r="D15" i="4"/>
  <c r="E15" i="4" s="1"/>
  <c r="F15" i="4" s="1"/>
  <c r="G32" i="6"/>
  <c r="G31" i="6"/>
  <c r="H53" i="4"/>
  <c r="C53" i="4"/>
  <c r="O52" i="4"/>
  <c r="F52" i="4"/>
  <c r="H51" i="4"/>
  <c r="C51" i="4"/>
  <c r="O50" i="4"/>
  <c r="C39" i="4"/>
  <c r="D39" i="4"/>
  <c r="E39" i="4" s="1"/>
  <c r="F39" i="4" s="1"/>
  <c r="C38" i="4"/>
  <c r="D36" i="4"/>
  <c r="E36" i="4" s="1"/>
  <c r="E33" i="4"/>
  <c r="C33" i="4"/>
  <c r="G33" i="4"/>
  <c r="E32" i="4"/>
  <c r="C32" i="4"/>
  <c r="G32" i="4"/>
  <c r="D29" i="4"/>
  <c r="E29" i="4" s="1"/>
  <c r="C29" i="4"/>
  <c r="C26" i="4"/>
  <c r="G26" i="4"/>
  <c r="H26" i="4"/>
  <c r="F20" i="4"/>
  <c r="C17" i="4"/>
  <c r="D17" i="4"/>
  <c r="E17" i="4" s="1"/>
  <c r="F17" i="4" s="1"/>
  <c r="H11" i="4"/>
  <c r="D11" i="4"/>
  <c r="E11" i="4" s="1"/>
  <c r="F11" i="4" s="1"/>
  <c r="G31" i="4"/>
  <c r="C31" i="4"/>
  <c r="E18" i="4"/>
  <c r="D16" i="4"/>
  <c r="E16" i="4" s="1"/>
  <c r="F16" i="4" s="1"/>
  <c r="G11" i="4"/>
  <c r="H18" i="4"/>
  <c r="D18" i="4"/>
  <c r="D5" i="4"/>
  <c r="E5" i="4" s="1"/>
  <c r="F5" i="4" s="1"/>
  <c r="G18" i="4"/>
  <c r="H14" i="4" l="1"/>
  <c r="H25" i="4"/>
  <c r="G29" i="6"/>
  <c r="G14" i="4"/>
  <c r="G46" i="6"/>
  <c r="H15" i="4"/>
  <c r="H28" i="4"/>
  <c r="H37" i="6"/>
  <c r="G40" i="6"/>
  <c r="H30" i="6"/>
  <c r="H16" i="6"/>
  <c r="G28" i="4"/>
  <c r="G15" i="4"/>
  <c r="H27" i="6"/>
  <c r="G30" i="6"/>
  <c r="H30" i="4"/>
  <c r="G25" i="4"/>
  <c r="H17" i="4"/>
  <c r="H29" i="6"/>
  <c r="H7" i="4"/>
  <c r="H23" i="4"/>
  <c r="G30" i="4"/>
  <c r="G7" i="6"/>
  <c r="G36" i="6"/>
  <c r="H26" i="6"/>
  <c r="H28" i="6"/>
  <c r="G16" i="4"/>
  <c r="H16" i="4"/>
  <c r="G17" i="4"/>
  <c r="H38" i="4"/>
  <c r="H39" i="4"/>
  <c r="G5" i="6"/>
  <c r="H17" i="6"/>
  <c r="H36" i="6"/>
  <c r="H23" i="6"/>
  <c r="G26" i="6"/>
  <c r="G28" i="6"/>
  <c r="C41" i="6"/>
  <c r="D41" i="6"/>
  <c r="E41" i="6" s="1"/>
  <c r="F41" i="6" s="1"/>
  <c r="F36" i="4"/>
  <c r="G36" i="4"/>
  <c r="C37" i="4"/>
  <c r="D37" i="4"/>
  <c r="E37" i="4" s="1"/>
  <c r="F37" i="4" s="1"/>
  <c r="H5" i="4"/>
  <c r="G14" i="6"/>
  <c r="G38" i="4"/>
  <c r="C49" i="4"/>
  <c r="H49" i="4"/>
  <c r="D49" i="4"/>
  <c r="E49" i="4" s="1"/>
  <c r="F49" i="4" s="1"/>
  <c r="G49" i="4"/>
  <c r="H14" i="6"/>
  <c r="H25" i="6"/>
  <c r="G7" i="4"/>
  <c r="H7" i="6"/>
  <c r="G27" i="6"/>
  <c r="H47" i="4"/>
  <c r="G40" i="4"/>
  <c r="G46" i="4"/>
  <c r="H5" i="6"/>
  <c r="G16" i="6"/>
  <c r="G23" i="6"/>
  <c r="F29" i="4"/>
  <c r="G29" i="4"/>
  <c r="G27" i="4"/>
  <c r="G5" i="4"/>
  <c r="H29" i="4"/>
  <c r="H36" i="4"/>
  <c r="G39" i="4"/>
  <c r="G25" i="6"/>
  <c r="H27" i="4"/>
  <c r="H34" i="4" s="1"/>
  <c r="G23" i="4"/>
  <c r="G41" i="4"/>
  <c r="G47" i="4"/>
  <c r="G37" i="6"/>
  <c r="H40" i="4"/>
  <c r="H46" i="4"/>
  <c r="G15" i="6"/>
  <c r="G17" i="6"/>
  <c r="C47" i="6"/>
  <c r="D47" i="6"/>
  <c r="E47" i="6" s="1"/>
  <c r="F47" i="6" s="1"/>
  <c r="H40" i="6"/>
  <c r="H46" i="6"/>
  <c r="F38" i="6"/>
  <c r="G38" i="6"/>
  <c r="H34" i="6"/>
  <c r="H54" i="4" l="1"/>
  <c r="H21" i="4"/>
  <c r="G21" i="4"/>
  <c r="G21" i="6"/>
  <c r="H21" i="6"/>
  <c r="H41" i="6"/>
  <c r="H44" i="6"/>
  <c r="G41" i="6"/>
  <c r="H37" i="4"/>
  <c r="G44" i="6"/>
  <c r="G34" i="6"/>
  <c r="G54" i="4"/>
  <c r="G37" i="4"/>
  <c r="G44" i="4" s="1"/>
  <c r="H47" i="6"/>
  <c r="H54" i="6" s="1"/>
  <c r="H57" i="6" s="1"/>
  <c r="G47" i="6"/>
  <c r="G54" i="6" s="1"/>
  <c r="G34" i="4"/>
  <c r="H44" i="4"/>
  <c r="H57" i="4" s="1"/>
  <c r="G57" i="6" l="1"/>
  <c r="G57" i="4"/>
  <c r="E69" i="4"/>
  <c r="I69" i="4"/>
  <c r="C69" i="4"/>
  <c r="H69" i="4"/>
  <c r="D69" i="4"/>
  <c r="F69" i="4"/>
  <c r="H60" i="6"/>
  <c r="B69" i="4"/>
  <c r="G69" i="4"/>
  <c r="H60" i="4"/>
  <c r="H63" i="4" s="1"/>
  <c r="C69" i="6"/>
  <c r="G69" i="6"/>
  <c r="D69" i="6"/>
  <c r="I69" i="6"/>
  <c r="H63" i="6"/>
  <c r="F69" i="6"/>
  <c r="H69" i="6"/>
  <c r="B69" i="6"/>
  <c r="E69" i="6"/>
  <c r="G60" i="6"/>
  <c r="G63" i="6" s="1"/>
  <c r="G60" i="4"/>
  <c r="G63" i="4" s="1"/>
</calcChain>
</file>

<file path=xl/sharedStrings.xml><?xml version="1.0" encoding="utf-8"?>
<sst xmlns="http://schemas.openxmlformats.org/spreadsheetml/2006/main" count="181" uniqueCount="77">
  <si>
    <t>Instruments</t>
  </si>
  <si>
    <t>Loch</t>
  </si>
  <si>
    <t>Sondeur</t>
  </si>
  <si>
    <t>Loupe près</t>
  </si>
  <si>
    <t>Anémo/Girouette</t>
  </si>
  <si>
    <t>GPS</t>
  </si>
  <si>
    <t>Eclairage</t>
  </si>
  <si>
    <t>Néon central</t>
  </si>
  <si>
    <t>Cuisine</t>
  </si>
  <si>
    <t>Table à cartes</t>
  </si>
  <si>
    <t>Lampe flexible table à cartes</t>
  </si>
  <si>
    <t>Toilettes</t>
  </si>
  <si>
    <t>Cabine AV</t>
  </si>
  <si>
    <t>Couchette cercueil</t>
  </si>
  <si>
    <t>spots carré</t>
  </si>
  <si>
    <t>Feux navigation</t>
  </si>
  <si>
    <t>Vert/rouge</t>
  </si>
  <si>
    <t>poupe</t>
  </si>
  <si>
    <t>mouillage</t>
  </si>
  <si>
    <t>hune</t>
  </si>
  <si>
    <t>projecteur de pont</t>
  </si>
  <si>
    <t>Confort</t>
  </si>
  <si>
    <t>radio</t>
  </si>
  <si>
    <t>Ordinateur</t>
  </si>
  <si>
    <t>pilote</t>
  </si>
  <si>
    <t>réfrigérateur</t>
  </si>
  <si>
    <t>radar</t>
  </si>
  <si>
    <t>VHF emission</t>
  </si>
  <si>
    <t>VHF réception</t>
  </si>
  <si>
    <t>KWH</t>
  </si>
  <si>
    <t>A/H en 12v</t>
  </si>
  <si>
    <t>Compas électronique</t>
  </si>
  <si>
    <t>Eclairage compas</t>
  </si>
  <si>
    <t>Consommateurs</t>
  </si>
  <si>
    <t>Valeurs nominales</t>
  </si>
  <si>
    <t>Watts</t>
  </si>
  <si>
    <t>A</t>
  </si>
  <si>
    <t>Durée /24H</t>
  </si>
  <si>
    <t>Heures</t>
  </si>
  <si>
    <t>Durée en %</t>
  </si>
  <si>
    <t>%</t>
  </si>
  <si>
    <t>Consommation / 24h</t>
  </si>
  <si>
    <t>Autres</t>
  </si>
  <si>
    <t>Tension d'alimentation</t>
  </si>
  <si>
    <t>Volts</t>
  </si>
  <si>
    <t>mWatt</t>
  </si>
  <si>
    <t>mA</t>
  </si>
  <si>
    <t>Dans ces lignes vous pouvez ajouter d'autres consommateurs, il faut donner leur intitulé et bien entendu leur consommation</t>
  </si>
  <si>
    <t>Il faut donner les deux durées d'utilisation en navigation et à l'arrêt, néanmoins vous pouvez choisir d'examiner que l'un des 2 cas proposés</t>
  </si>
  <si>
    <t>En navigation</t>
  </si>
  <si>
    <t>heures</t>
  </si>
  <si>
    <t>minutes</t>
  </si>
  <si>
    <t>Sous totaux instruments</t>
  </si>
  <si>
    <t>Loupe de près</t>
  </si>
  <si>
    <t>Indiquez dans la case jaune la tension d'alimentation en Volts</t>
  </si>
  <si>
    <t>Centrale navigation</t>
  </si>
  <si>
    <t>Afficheur n°1</t>
  </si>
  <si>
    <t>Afficheur n°2</t>
  </si>
  <si>
    <t>Afficheur n°3</t>
  </si>
  <si>
    <t>radio/CD</t>
  </si>
  <si>
    <t>Sous total Feux navigation</t>
  </si>
  <si>
    <t>Sous total Eclairage</t>
  </si>
  <si>
    <t>Attention : résultats intermédiaires      ne pas modifier !!!</t>
  </si>
  <si>
    <t>Sous total équipements de confort</t>
  </si>
  <si>
    <t>Consommation totale</t>
  </si>
  <si>
    <t>Consommation en navigation</t>
  </si>
  <si>
    <t>En fonction du taux de décharge supporté par les batteries</t>
  </si>
  <si>
    <t>Durée d'utilisation sur 24 h</t>
  </si>
  <si>
    <r>
      <t xml:space="preserve">Synthèse </t>
    </r>
    <r>
      <rPr>
        <b/>
        <sz val="14"/>
        <rFont val="Arial"/>
        <family val="2"/>
      </rPr>
      <t>en navigation</t>
    </r>
    <r>
      <rPr>
        <sz val="14"/>
        <rFont val="Arial"/>
        <family val="2"/>
      </rPr>
      <t>: Capacité minimale en Ah du parc de batteries de service En fonction du taux de décharge supporté par les batteries</t>
    </r>
  </si>
  <si>
    <t>hune/moteur</t>
  </si>
  <si>
    <r>
      <t xml:space="preserve">En ce qui concerne les consommations, il faut remplir une </t>
    </r>
    <r>
      <rPr>
        <b/>
        <sz val="9"/>
        <rFont val="Arial"/>
        <family val="2"/>
      </rPr>
      <t>seule</t>
    </r>
    <r>
      <rPr>
        <sz val="9"/>
        <rFont val="Arial"/>
        <family val="2"/>
      </rPr>
      <t xml:space="preserve"> colonne en fonction des indications portées sur la notice de votre appareil, consommation maximum pour certains appareils comme le pilote et de jouer sur la durée de fonctionnement, il suffit de mettre une consommation nulle si vous n'avez pas l'équipement </t>
    </r>
  </si>
  <si>
    <t>Synthèse au mouillage: Capacité minimale en Ah du parc de batteries de service</t>
  </si>
  <si>
    <t>Fiche de calcul de consommation éléctrique en navigation</t>
  </si>
  <si>
    <t>Fiche de calcul de consommation éléctrique au mouillage</t>
  </si>
  <si>
    <t>Au mouillage</t>
  </si>
  <si>
    <t>A l'arrêt signifie : en mouillage sans branchement au quai            En navigation sous entend à la voile, moteur arrêté                    Attention aux journee nav + mouillage !!! Il ne faut pas depasser 24h !!</t>
  </si>
  <si>
    <t>Consommation au mouillage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</si>
</sst>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
    <numFmt numFmtId="166" formatCode="#,##0\ &quot;Ah&quot;;\-#,##0\ &quot;Ah&quot;"/>
  </numFmts>
  <fonts count="16"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b/>
      <i/>
      <sz val="10"/>
      <name val="Arial"/>
      <family val="2"/>
    </font>
    <font>
      <sz val="10"/>
      <color indexed="13"/>
      <name val="Arial"/>
      <family val="2"/>
    </font>
    <font>
      <b/>
      <sz val="10"/>
      <color indexed="13"/>
      <name val="Arial"/>
      <family val="2"/>
    </font>
    <font>
      <sz val="14"/>
      <color indexed="13"/>
      <name val="Arial"/>
      <family val="2"/>
    </font>
    <font>
      <b/>
      <sz val="12"/>
      <name val="Arial"/>
      <family val="2"/>
    </font>
    <font>
      <b/>
      <sz val="12"/>
      <color indexed="13"/>
      <name val="Arial"/>
      <family val="2"/>
    </font>
    <font>
      <sz val="14"/>
      <name val="Arial"/>
      <family val="2"/>
    </font>
    <font>
      <sz val="14"/>
      <color indexed="12"/>
      <name val="Arial"/>
      <family val="2"/>
    </font>
    <font>
      <sz val="12"/>
      <color indexed="12"/>
      <name val="Arial"/>
      <family val="2"/>
    </font>
    <font>
      <b/>
      <sz val="14"/>
      <name val="Arial"/>
      <family val="2"/>
    </font>
  </fonts>
  <fills count="25">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43"/>
        <bgColor indexed="64"/>
      </patternFill>
    </fill>
    <fill>
      <patternFill patternType="solid">
        <fgColor indexed="31"/>
        <bgColor indexed="64"/>
      </patternFill>
    </fill>
    <fill>
      <patternFill patternType="solid">
        <fgColor indexed="26"/>
        <bgColor indexed="64"/>
      </patternFill>
    </fill>
    <fill>
      <patternFill patternType="solid">
        <fgColor indexed="42"/>
        <bgColor indexed="64"/>
      </patternFill>
    </fill>
    <fill>
      <patternFill patternType="solid">
        <fgColor indexed="11"/>
        <bgColor indexed="64"/>
      </patternFill>
    </fill>
    <fill>
      <patternFill patternType="solid">
        <fgColor indexed="18"/>
        <bgColor indexed="64"/>
      </patternFill>
    </fill>
    <fill>
      <patternFill patternType="solid">
        <fgColor indexed="10"/>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7"/>
        <bgColor indexed="64"/>
      </patternFill>
    </fill>
    <fill>
      <patternFill patternType="solid">
        <fgColor indexed="52"/>
        <bgColor indexed="64"/>
      </patternFill>
    </fill>
    <fill>
      <patternFill patternType="solid">
        <fgColor indexed="29"/>
        <bgColor indexed="64"/>
      </patternFill>
    </fill>
    <fill>
      <patternFill patternType="solid">
        <fgColor indexed="22"/>
        <bgColor indexed="64"/>
      </patternFill>
    </fill>
    <fill>
      <patternFill patternType="solid">
        <fgColor indexed="44"/>
        <bgColor indexed="64"/>
      </patternFill>
    </fill>
    <fill>
      <patternFill patternType="solid">
        <fgColor indexed="14"/>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13"/>
      </left>
      <right style="medium">
        <color indexed="64"/>
      </right>
      <top style="thin">
        <color indexed="13"/>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13"/>
      </right>
      <top style="thin">
        <color indexed="13"/>
      </top>
      <bottom style="medium">
        <color indexed="64"/>
      </bottom>
      <diagonal/>
    </border>
    <border>
      <left style="thin">
        <color indexed="13"/>
      </left>
      <right style="thin">
        <color indexed="13"/>
      </right>
      <top style="thin">
        <color indexed="13"/>
      </top>
      <bottom style="medium">
        <color indexed="64"/>
      </bottom>
      <diagonal/>
    </border>
    <border>
      <left style="thin">
        <color indexed="13"/>
      </left>
      <right/>
      <top/>
      <bottom style="medium">
        <color indexed="64"/>
      </bottom>
      <diagonal/>
    </border>
    <border>
      <left style="thin">
        <color indexed="13"/>
      </left>
      <right style="thin">
        <color indexed="13"/>
      </right>
      <top/>
      <bottom style="medium">
        <color indexed="64"/>
      </bottom>
      <diagonal/>
    </border>
    <border>
      <left style="thin">
        <color indexed="13"/>
      </left>
      <right style="thin">
        <color indexed="13"/>
      </right>
      <top style="thin">
        <color indexed="13"/>
      </top>
      <bottom style="thin">
        <color indexed="13"/>
      </bottom>
      <diagonal/>
    </border>
    <border>
      <left style="medium">
        <color indexed="13"/>
      </left>
      <right style="medium">
        <color indexed="13"/>
      </right>
      <top style="medium">
        <color indexed="64"/>
      </top>
      <bottom style="medium">
        <color indexed="64"/>
      </bottom>
      <diagonal/>
    </border>
    <border>
      <left style="medium">
        <color indexed="13"/>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1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13"/>
      </top>
      <bottom/>
      <diagonal/>
    </border>
    <border>
      <left/>
      <right style="thin">
        <color indexed="13"/>
      </right>
      <top style="thin">
        <color indexed="13"/>
      </top>
      <bottom/>
      <diagonal/>
    </border>
    <border>
      <left/>
      <right style="thin">
        <color indexed="13"/>
      </right>
      <top/>
      <bottom style="medium">
        <color indexed="64"/>
      </bottom>
      <diagonal/>
    </border>
    <border>
      <left style="thin">
        <color indexed="13"/>
      </left>
      <right/>
      <top style="thin">
        <color indexed="13"/>
      </top>
      <bottom style="thin">
        <color indexed="13"/>
      </bottom>
      <diagonal/>
    </border>
    <border>
      <left/>
      <right style="thin">
        <color indexed="13"/>
      </right>
      <top style="thin">
        <color indexed="13"/>
      </top>
      <bottom style="thin">
        <color indexed="13"/>
      </bottom>
      <diagonal/>
    </border>
    <border>
      <left/>
      <right style="medium">
        <color indexed="64"/>
      </right>
      <top style="thin">
        <color indexed="13"/>
      </top>
      <bottom style="thin">
        <color indexed="13"/>
      </bottom>
      <diagonal/>
    </border>
    <border>
      <left style="thin">
        <color indexed="64"/>
      </left>
      <right/>
      <top/>
      <bottom style="thin">
        <color indexed="64"/>
      </bottom>
      <diagonal/>
    </border>
  </borders>
  <cellStyleXfs count="1">
    <xf numFmtId="0" fontId="0" fillId="0" borderId="0"/>
  </cellStyleXfs>
  <cellXfs count="287">
    <xf numFmtId="0" fontId="0" fillId="0" borderId="0" xfId="0"/>
    <xf numFmtId="0" fontId="3" fillId="0" borderId="0" xfId="0" applyFont="1" applyAlignment="1">
      <alignment vertical="center" wrapText="1"/>
    </xf>
    <xf numFmtId="0" fontId="0" fillId="0" borderId="0" xfId="0" applyAlignment="1">
      <alignment horizontal="center" vertical="center" wrapText="1"/>
    </xf>
    <xf numFmtId="0" fontId="1" fillId="0" borderId="0" xfId="0" applyFont="1"/>
    <xf numFmtId="0" fontId="0" fillId="0" borderId="1" xfId="0" applyBorder="1"/>
    <xf numFmtId="0" fontId="0" fillId="0" borderId="2" xfId="0" applyBorder="1"/>
    <xf numFmtId="0" fontId="3" fillId="0" borderId="3" xfId="0" applyFont="1" applyBorder="1" applyAlignment="1">
      <alignment vertical="center" wrapText="1"/>
    </xf>
    <xf numFmtId="0" fontId="0" fillId="0" borderId="4" xfId="0" applyBorder="1"/>
    <xf numFmtId="0" fontId="0" fillId="0" borderId="5" xfId="0" applyBorder="1"/>
    <xf numFmtId="0" fontId="3" fillId="0" borderId="6" xfId="0" applyFont="1" applyBorder="1" applyAlignment="1">
      <alignment vertical="center" wrapText="1"/>
    </xf>
    <xf numFmtId="0" fontId="0" fillId="0" borderId="7" xfId="0" applyBorder="1"/>
    <xf numFmtId="0" fontId="1" fillId="0" borderId="0" xfId="0" applyFont="1" applyAlignment="1">
      <alignment vertical="center"/>
    </xf>
    <xf numFmtId="0" fontId="2" fillId="2" borderId="9" xfId="0" applyFont="1" applyFill="1" applyBorder="1" applyAlignment="1">
      <alignment horizontal="left" vertical="center" wrapText="1" indent="4"/>
    </xf>
    <xf numFmtId="0" fontId="0" fillId="3" borderId="4" xfId="0" applyFill="1" applyBorder="1"/>
    <xf numFmtId="0" fontId="3" fillId="3" borderId="3" xfId="0" applyFont="1" applyFill="1" applyBorder="1" applyAlignment="1">
      <alignment vertical="center" wrapText="1"/>
    </xf>
    <xf numFmtId="2" fontId="0" fillId="3" borderId="1" xfId="0" applyNumberFormat="1" applyFill="1" applyBorder="1"/>
    <xf numFmtId="0" fontId="0" fillId="4" borderId="4" xfId="0" applyFill="1" applyBorder="1"/>
    <xf numFmtId="0" fontId="3" fillId="4" borderId="3" xfId="0" applyFont="1" applyFill="1" applyBorder="1" applyAlignment="1">
      <alignment vertical="center" wrapText="1"/>
    </xf>
    <xf numFmtId="2" fontId="0" fillId="4" borderId="10" xfId="0" applyNumberFormat="1" applyFill="1" applyBorder="1"/>
    <xf numFmtId="2" fontId="0" fillId="3" borderId="10" xfId="0" applyNumberFormat="1" applyFill="1" applyBorder="1"/>
    <xf numFmtId="0" fontId="0" fillId="5" borderId="11" xfId="0" applyFill="1" applyBorder="1"/>
    <xf numFmtId="0" fontId="3" fillId="5" borderId="12" xfId="0" applyFont="1" applyFill="1" applyBorder="1" applyAlignment="1">
      <alignment vertical="center" wrapText="1"/>
    </xf>
    <xf numFmtId="2" fontId="6" fillId="5" borderId="13" xfId="0" applyNumberFormat="1" applyFont="1" applyFill="1" applyBorder="1" applyAlignment="1">
      <alignment vertical="center"/>
    </xf>
    <xf numFmtId="2" fontId="6" fillId="2" borderId="13" xfId="0" applyNumberFormat="1" applyFont="1" applyFill="1" applyBorder="1" applyAlignment="1">
      <alignment vertical="center"/>
    </xf>
    <xf numFmtId="0" fontId="3" fillId="6" borderId="3" xfId="0" applyFont="1" applyFill="1" applyBorder="1" applyAlignment="1">
      <alignment vertical="center" wrapText="1"/>
    </xf>
    <xf numFmtId="0" fontId="0" fillId="7" borderId="4" xfId="0" applyFill="1" applyBorder="1"/>
    <xf numFmtId="0" fontId="3" fillId="7" borderId="3" xfId="0" applyFont="1" applyFill="1" applyBorder="1" applyAlignment="1">
      <alignment vertical="center" wrapText="1"/>
    </xf>
    <xf numFmtId="2" fontId="0" fillId="7" borderId="10" xfId="0" applyNumberFormat="1" applyFill="1" applyBorder="1"/>
    <xf numFmtId="0" fontId="0" fillId="7" borderId="11" xfId="0" applyFill="1" applyBorder="1"/>
    <xf numFmtId="0" fontId="3" fillId="7" borderId="12" xfId="0" applyFont="1" applyFill="1" applyBorder="1" applyAlignment="1">
      <alignment vertical="center" wrapText="1"/>
    </xf>
    <xf numFmtId="2" fontId="6" fillId="8" borderId="14" xfId="0" applyNumberFormat="1" applyFont="1" applyFill="1" applyBorder="1" applyAlignment="1">
      <alignment vertical="center"/>
    </xf>
    <xf numFmtId="2" fontId="8" fillId="9" borderId="15" xfId="0" applyNumberFormat="1" applyFont="1" applyFill="1" applyBorder="1" applyAlignment="1">
      <alignment horizontal="center" vertical="center" wrapText="1"/>
    </xf>
    <xf numFmtId="2" fontId="0" fillId="0" borderId="0" xfId="0" applyNumberFormat="1"/>
    <xf numFmtId="164" fontId="0" fillId="3" borderId="1" xfId="0" applyNumberFormat="1" applyFill="1" applyBorder="1"/>
    <xf numFmtId="164" fontId="6" fillId="5" borderId="16" xfId="0" applyNumberFormat="1" applyFont="1" applyFill="1" applyBorder="1" applyAlignment="1">
      <alignment vertical="center"/>
    </xf>
    <xf numFmtId="164" fontId="0" fillId="7" borderId="1" xfId="0" applyNumberFormat="1" applyFill="1" applyBorder="1"/>
    <xf numFmtId="164" fontId="6" fillId="8" borderId="7" xfId="0" applyNumberFormat="1" applyFont="1" applyFill="1" applyBorder="1" applyAlignment="1">
      <alignment vertical="center"/>
    </xf>
    <xf numFmtId="164" fontId="0" fillId="0" borderId="0" xfId="0" applyNumberFormat="1"/>
    <xf numFmtId="0" fontId="7" fillId="10" borderId="1" xfId="0" applyFont="1" applyFill="1" applyBorder="1"/>
    <xf numFmtId="0" fontId="7" fillId="10" borderId="17" xfId="0" applyFont="1" applyFill="1" applyBorder="1"/>
    <xf numFmtId="0" fontId="7" fillId="10" borderId="10" xfId="0" applyFont="1" applyFill="1" applyBorder="1"/>
    <xf numFmtId="0" fontId="7" fillId="10" borderId="18" xfId="0" applyFont="1" applyFill="1" applyBorder="1"/>
    <xf numFmtId="0" fontId="7" fillId="10" borderId="7" xfId="0" applyFont="1" applyFill="1" applyBorder="1"/>
    <xf numFmtId="0" fontId="7" fillId="10" borderId="14" xfId="0" applyFont="1" applyFill="1" applyBorder="1"/>
    <xf numFmtId="10" fontId="0" fillId="3" borderId="1" xfId="0" applyNumberFormat="1" applyFill="1" applyBorder="1"/>
    <xf numFmtId="10" fontId="0" fillId="7" borderId="1" xfId="0" applyNumberFormat="1" applyFill="1" applyBorder="1"/>
    <xf numFmtId="10" fontId="0" fillId="0" borderId="0" xfId="0" applyNumberFormat="1"/>
    <xf numFmtId="165" fontId="0" fillId="3" borderId="1" xfId="0" applyNumberFormat="1" applyFill="1" applyBorder="1"/>
    <xf numFmtId="165" fontId="0" fillId="5" borderId="12" xfId="0" applyNumberFormat="1" applyFill="1" applyBorder="1"/>
    <xf numFmtId="165" fontId="0" fillId="7" borderId="1" xfId="0" applyNumberFormat="1" applyFill="1" applyBorder="1"/>
    <xf numFmtId="165" fontId="0" fillId="7" borderId="12" xfId="0" applyNumberFormat="1" applyFill="1" applyBorder="1"/>
    <xf numFmtId="165" fontId="0" fillId="0" borderId="0" xfId="0" applyNumberFormat="1"/>
    <xf numFmtId="2" fontId="0" fillId="7" borderId="1" xfId="0" applyNumberFormat="1" applyFill="1" applyBorder="1"/>
    <xf numFmtId="165" fontId="0" fillId="4" borderId="1" xfId="0" applyNumberFormat="1" applyFill="1" applyBorder="1"/>
    <xf numFmtId="2" fontId="0" fillId="4" borderId="1" xfId="0" applyNumberFormat="1" applyFill="1" applyBorder="1"/>
    <xf numFmtId="10" fontId="0" fillId="4" borderId="1" xfId="0" applyNumberFormat="1" applyFill="1" applyBorder="1"/>
    <xf numFmtId="164" fontId="0" fillId="4" borderId="1" xfId="0" applyNumberFormat="1" applyFill="1" applyBorder="1"/>
    <xf numFmtId="165" fontId="0" fillId="4" borderId="3" xfId="0" applyNumberFormat="1" applyFill="1" applyBorder="1"/>
    <xf numFmtId="0" fontId="3" fillId="6" borderId="19" xfId="0" applyFont="1" applyFill="1" applyBorder="1" applyAlignment="1">
      <alignment vertical="center" wrapText="1"/>
    </xf>
    <xf numFmtId="0" fontId="0" fillId="4" borderId="20" xfId="0" applyFill="1" applyBorder="1"/>
    <xf numFmtId="165" fontId="0" fillId="11" borderId="1" xfId="0" applyNumberFormat="1" applyFill="1" applyBorder="1"/>
    <xf numFmtId="2" fontId="0" fillId="11" borderId="1" xfId="0" applyNumberFormat="1" applyFill="1" applyBorder="1"/>
    <xf numFmtId="10" fontId="0" fillId="11" borderId="1" xfId="0" applyNumberFormat="1" applyFill="1" applyBorder="1"/>
    <xf numFmtId="164" fontId="0" fillId="11" borderId="1" xfId="0" applyNumberFormat="1" applyFill="1" applyBorder="1"/>
    <xf numFmtId="0" fontId="3" fillId="11" borderId="3" xfId="0" applyFont="1" applyFill="1" applyBorder="1" applyAlignment="1">
      <alignment vertical="center" wrapText="1"/>
    </xf>
    <xf numFmtId="165" fontId="0" fillId="11" borderId="12" xfId="0" applyNumberFormat="1" applyFill="1" applyBorder="1"/>
    <xf numFmtId="165" fontId="0" fillId="11" borderId="3" xfId="0" applyNumberFormat="1" applyFill="1" applyBorder="1"/>
    <xf numFmtId="0" fontId="0" fillId="11" borderId="4" xfId="0" applyFill="1" applyBorder="1"/>
    <xf numFmtId="0" fontId="0" fillId="11" borderId="5" xfId="0" applyFill="1" applyBorder="1"/>
    <xf numFmtId="0" fontId="3" fillId="11" borderId="6" xfId="0" applyFont="1" applyFill="1" applyBorder="1" applyAlignment="1">
      <alignment vertical="center" wrapText="1"/>
    </xf>
    <xf numFmtId="164" fontId="6" fillId="12" borderId="21" xfId="0" applyNumberFormat="1" applyFont="1" applyFill="1" applyBorder="1" applyAlignment="1">
      <alignment vertical="center"/>
    </xf>
    <xf numFmtId="2" fontId="6" fillId="12" borderId="22" xfId="0" applyNumberFormat="1" applyFont="1" applyFill="1" applyBorder="1" applyAlignment="1">
      <alignment vertical="center"/>
    </xf>
    <xf numFmtId="164" fontId="0" fillId="3" borderId="8" xfId="0" applyNumberFormat="1" applyFill="1" applyBorder="1"/>
    <xf numFmtId="2" fontId="0" fillId="3" borderId="25" xfId="0" applyNumberFormat="1" applyFill="1" applyBorder="1"/>
    <xf numFmtId="164" fontId="8" fillId="9" borderId="26" xfId="0" applyNumberFormat="1" applyFont="1" applyFill="1" applyBorder="1" applyAlignment="1">
      <alignment horizontal="center" vertical="center" wrapText="1"/>
    </xf>
    <xf numFmtId="10" fontId="8" fillId="13" borderId="27" xfId="0" applyNumberFormat="1" applyFont="1" applyFill="1" applyBorder="1" applyAlignment="1">
      <alignment horizontal="center" vertical="center" wrapText="1"/>
    </xf>
    <xf numFmtId="2" fontId="8" fillId="13" borderId="27" xfId="0" applyNumberFormat="1" applyFont="1" applyFill="1" applyBorder="1" applyAlignment="1">
      <alignment horizontal="center" vertical="center" wrapText="1"/>
    </xf>
    <xf numFmtId="165" fontId="8" fillId="13" borderId="28" xfId="0" applyNumberFormat="1" applyFont="1" applyFill="1" applyBorder="1" applyAlignment="1">
      <alignment horizontal="center" vertical="center" wrapText="1"/>
    </xf>
    <xf numFmtId="165" fontId="8" fillId="13" borderId="29" xfId="0" applyNumberFormat="1" applyFont="1" applyFill="1" applyBorder="1" applyAlignment="1">
      <alignment horizontal="center" vertical="center" wrapText="1"/>
    </xf>
    <xf numFmtId="2" fontId="8" fillId="13" borderId="30" xfId="0" applyNumberFormat="1" applyFont="1" applyFill="1" applyBorder="1" applyAlignment="1">
      <alignment horizontal="center"/>
    </xf>
    <xf numFmtId="10" fontId="8" fillId="13" borderId="30" xfId="0" applyNumberFormat="1" applyFont="1" applyFill="1" applyBorder="1" applyAlignment="1">
      <alignment horizontal="center"/>
    </xf>
    <xf numFmtId="0" fontId="0" fillId="3" borderId="24" xfId="0" applyFill="1" applyBorder="1"/>
    <xf numFmtId="165" fontId="0" fillId="3" borderId="8" xfId="0" applyNumberFormat="1" applyFill="1" applyBorder="1"/>
    <xf numFmtId="2" fontId="0" fillId="3" borderId="8" xfId="0" applyNumberFormat="1" applyFill="1" applyBorder="1"/>
    <xf numFmtId="10" fontId="0" fillId="3" borderId="8" xfId="0" applyNumberFormat="1" applyFill="1" applyBorder="1"/>
    <xf numFmtId="165" fontId="0" fillId="3" borderId="23" xfId="0" applyNumberFormat="1" applyFill="1" applyBorder="1"/>
    <xf numFmtId="165" fontId="0" fillId="3" borderId="3" xfId="0" applyNumberFormat="1" applyFill="1" applyBorder="1"/>
    <xf numFmtId="2" fontId="0" fillId="4" borderId="8" xfId="0" applyNumberFormat="1" applyFill="1" applyBorder="1"/>
    <xf numFmtId="0" fontId="0" fillId="6" borderId="11" xfId="0" applyFill="1" applyBorder="1"/>
    <xf numFmtId="0" fontId="3" fillId="6" borderId="12" xfId="0" applyFont="1" applyFill="1" applyBorder="1" applyAlignment="1">
      <alignment vertical="center" wrapText="1"/>
    </xf>
    <xf numFmtId="165" fontId="0" fillId="6" borderId="12" xfId="0" applyNumberFormat="1" applyFill="1" applyBorder="1"/>
    <xf numFmtId="164" fontId="6" fillId="2" borderId="16" xfId="0" applyNumberFormat="1" applyFont="1" applyFill="1" applyBorder="1" applyAlignment="1">
      <alignment vertical="center"/>
    </xf>
    <xf numFmtId="2" fontId="0" fillId="7" borderId="8" xfId="0" applyNumberFormat="1" applyFill="1" applyBorder="1"/>
    <xf numFmtId="2" fontId="0" fillId="11" borderId="8" xfId="0" applyNumberFormat="1" applyFill="1" applyBorder="1"/>
    <xf numFmtId="164" fontId="14" fillId="2" borderId="16" xfId="0" applyNumberFormat="1" applyFont="1" applyFill="1" applyBorder="1" applyAlignment="1">
      <alignment vertical="center"/>
    </xf>
    <xf numFmtId="2" fontId="14" fillId="2" borderId="13" xfId="0" applyNumberFormat="1" applyFont="1" applyFill="1" applyBorder="1" applyAlignment="1">
      <alignment vertical="center"/>
    </xf>
    <xf numFmtId="164" fontId="12" fillId="14" borderId="16" xfId="0" applyNumberFormat="1" applyFont="1" applyFill="1" applyBorder="1" applyAlignment="1">
      <alignment vertical="center"/>
    </xf>
    <xf numFmtId="2" fontId="12" fillId="14" borderId="13" xfId="0" applyNumberFormat="1" applyFont="1" applyFill="1" applyBorder="1" applyAlignment="1">
      <alignment vertical="center"/>
    </xf>
    <xf numFmtId="0" fontId="3" fillId="3" borderId="23" xfId="0" applyFont="1" applyFill="1" applyBorder="1" applyAlignment="1">
      <alignment vertical="center" wrapText="1"/>
    </xf>
    <xf numFmtId="2" fontId="14" fillId="2" borderId="16" xfId="0" applyNumberFormat="1" applyFont="1" applyFill="1" applyBorder="1" applyAlignment="1">
      <alignment vertical="center"/>
    </xf>
    <xf numFmtId="164" fontId="9" fillId="13" borderId="31" xfId="0" applyNumberFormat="1" applyFont="1" applyFill="1" applyBorder="1" applyAlignment="1">
      <alignment vertical="center"/>
    </xf>
    <xf numFmtId="2" fontId="9" fillId="13" borderId="32" xfId="0" applyNumberFormat="1" applyFont="1" applyFill="1" applyBorder="1" applyAlignment="1">
      <alignment vertical="center"/>
    </xf>
    <xf numFmtId="9" fontId="10" fillId="4" borderId="1" xfId="0" applyNumberFormat="1" applyFont="1" applyFill="1" applyBorder="1" applyAlignment="1">
      <alignment horizontal="left" vertical="center" indent="2"/>
    </xf>
    <xf numFmtId="9" fontId="10" fillId="7" borderId="1" xfId="0" applyNumberFormat="1" applyFont="1" applyFill="1" applyBorder="1" applyAlignment="1">
      <alignment horizontal="left" vertical="center" indent="2"/>
    </xf>
    <xf numFmtId="9" fontId="10" fillId="7" borderId="1" xfId="0" applyNumberFormat="1" applyFont="1" applyFill="1" applyBorder="1" applyAlignment="1">
      <alignment horizontal="left" vertical="center" wrapText="1" indent="2"/>
    </xf>
    <xf numFmtId="9" fontId="10" fillId="8" borderId="17" xfId="0" applyNumberFormat="1" applyFont="1" applyFill="1" applyBorder="1" applyAlignment="1">
      <alignment horizontal="left" vertical="center" indent="2"/>
    </xf>
    <xf numFmtId="9" fontId="10" fillId="8" borderId="1" xfId="0" applyNumberFormat="1" applyFont="1" applyFill="1" applyBorder="1" applyAlignment="1">
      <alignment horizontal="left" vertical="center" wrapText="1" indent="2"/>
    </xf>
    <xf numFmtId="9" fontId="10" fillId="10" borderId="10" xfId="0" applyNumberFormat="1" applyFont="1" applyFill="1" applyBorder="1" applyAlignment="1">
      <alignment horizontal="left" vertical="center" wrapText="1" indent="2"/>
    </xf>
    <xf numFmtId="9" fontId="10" fillId="15" borderId="1" xfId="0" applyNumberFormat="1" applyFont="1" applyFill="1" applyBorder="1" applyAlignment="1">
      <alignment horizontal="left" vertical="center" wrapText="1" indent="2"/>
    </xf>
    <xf numFmtId="166" fontId="12" fillId="8" borderId="18" xfId="0" applyNumberFormat="1" applyFont="1" applyFill="1" applyBorder="1" applyAlignment="1">
      <alignment horizontal="right" vertical="center" wrapText="1"/>
    </xf>
    <xf numFmtId="166" fontId="12" fillId="8" borderId="7" xfId="0" applyNumberFormat="1" applyFont="1" applyFill="1" applyBorder="1" applyAlignment="1">
      <alignment horizontal="right" vertical="center" wrapText="1"/>
    </xf>
    <xf numFmtId="166" fontId="12" fillId="7" borderId="7" xfId="0" applyNumberFormat="1" applyFont="1" applyFill="1" applyBorder="1" applyAlignment="1">
      <alignment horizontal="right" vertical="center" wrapText="1"/>
    </xf>
    <xf numFmtId="166" fontId="12" fillId="4" borderId="7" xfId="0" applyNumberFormat="1" applyFont="1" applyFill="1" applyBorder="1" applyAlignment="1">
      <alignment horizontal="right" vertical="center" wrapText="1"/>
    </xf>
    <xf numFmtId="166" fontId="12" fillId="16" borderId="7" xfId="0" applyNumberFormat="1" applyFont="1" applyFill="1" applyBorder="1" applyAlignment="1">
      <alignment horizontal="right" vertical="center" wrapText="1"/>
    </xf>
    <xf numFmtId="166" fontId="12" fillId="10" borderId="14" xfId="0" applyNumberFormat="1" applyFont="1" applyFill="1" applyBorder="1" applyAlignment="1">
      <alignment horizontal="right" vertical="center" wrapText="1"/>
    </xf>
    <xf numFmtId="0" fontId="0" fillId="0" borderId="33" xfId="0" applyBorder="1"/>
    <xf numFmtId="0" fontId="0" fillId="14" borderId="34" xfId="0" applyFill="1" applyBorder="1" applyAlignment="1">
      <alignment horizontal="center" vertical="center" wrapText="1"/>
    </xf>
    <xf numFmtId="0" fontId="0" fillId="4" borderId="34" xfId="0" applyFill="1" applyBorder="1" applyAlignment="1">
      <alignment horizontal="center" vertical="center" wrapText="1"/>
    </xf>
    <xf numFmtId="0" fontId="0" fillId="17" borderId="34" xfId="0" applyFill="1" applyBorder="1" applyAlignment="1">
      <alignment horizontal="center" vertical="center" wrapText="1"/>
    </xf>
    <xf numFmtId="0" fontId="0" fillId="17" borderId="35" xfId="0" applyFill="1" applyBorder="1" applyAlignment="1">
      <alignment horizontal="center" vertical="center" wrapText="1"/>
    </xf>
    <xf numFmtId="0" fontId="3" fillId="11" borderId="36" xfId="0" applyFont="1" applyFill="1" applyBorder="1" applyAlignment="1">
      <alignment vertical="center" wrapText="1"/>
    </xf>
    <xf numFmtId="165" fontId="0" fillId="11" borderId="6" xfId="0" applyNumberFormat="1" applyFill="1" applyBorder="1"/>
    <xf numFmtId="165" fontId="0" fillId="4" borderId="1" xfId="0" applyNumberFormat="1" applyFill="1" applyBorder="1" applyAlignment="1">
      <alignment vertical="center"/>
    </xf>
    <xf numFmtId="2" fontId="0" fillId="4" borderId="1" xfId="0" applyNumberFormat="1" applyFill="1" applyBorder="1" applyAlignment="1">
      <alignment vertical="center"/>
    </xf>
    <xf numFmtId="10" fontId="0" fillId="4" borderId="1" xfId="0" applyNumberFormat="1" applyFill="1" applyBorder="1" applyAlignment="1">
      <alignment vertical="center"/>
    </xf>
    <xf numFmtId="164" fontId="0" fillId="4" borderId="1" xfId="0" applyNumberFormat="1" applyFill="1" applyBorder="1" applyAlignment="1">
      <alignment vertical="center"/>
    </xf>
    <xf numFmtId="2" fontId="0" fillId="4" borderId="10" xfId="0" applyNumberFormat="1" applyFill="1" applyBorder="1" applyAlignment="1">
      <alignment vertical="center"/>
    </xf>
    <xf numFmtId="165" fontId="0" fillId="3" borderId="1" xfId="0" applyNumberFormat="1" applyFill="1" applyBorder="1" applyAlignment="1">
      <alignment vertical="center"/>
    </xf>
    <xf numFmtId="2" fontId="0" fillId="3" borderId="1" xfId="0" applyNumberFormat="1" applyFill="1" applyBorder="1" applyAlignment="1">
      <alignment vertical="center"/>
    </xf>
    <xf numFmtId="10" fontId="0" fillId="3" borderId="1" xfId="0" applyNumberFormat="1" applyFill="1" applyBorder="1" applyAlignment="1">
      <alignment vertical="center"/>
    </xf>
    <xf numFmtId="164" fontId="0" fillId="3" borderId="1" xfId="0" applyNumberFormat="1" applyFill="1" applyBorder="1" applyAlignment="1">
      <alignment vertical="center"/>
    </xf>
    <xf numFmtId="2" fontId="0" fillId="3" borderId="10" xfId="0" applyNumberFormat="1" applyFill="1" applyBorder="1" applyAlignment="1">
      <alignment vertical="center"/>
    </xf>
    <xf numFmtId="0" fontId="0" fillId="0" borderId="0" xfId="0" applyFill="1"/>
    <xf numFmtId="0" fontId="1" fillId="0" borderId="0" xfId="0" applyFont="1" applyFill="1"/>
    <xf numFmtId="0" fontId="0" fillId="0" borderId="0" xfId="0" applyFill="1" applyAlignment="1">
      <alignment horizontal="center" vertical="center" wrapText="1"/>
    </xf>
    <xf numFmtId="165" fontId="0" fillId="0" borderId="0" xfId="0" applyNumberFormat="1" applyFill="1"/>
    <xf numFmtId="0" fontId="7" fillId="20" borderId="17" xfId="0" applyFont="1" applyFill="1" applyBorder="1"/>
    <xf numFmtId="0" fontId="3" fillId="0" borderId="0" xfId="0" applyFont="1" applyFill="1" applyAlignment="1">
      <alignment vertical="center" wrapText="1"/>
    </xf>
    <xf numFmtId="2" fontId="0" fillId="0" borderId="0" xfId="0" applyNumberFormat="1" applyFill="1"/>
    <xf numFmtId="10" fontId="0" fillId="0" borderId="0" xfId="0" applyNumberFormat="1" applyFill="1"/>
    <xf numFmtId="164" fontId="0" fillId="0" borderId="0" xfId="0" applyNumberFormat="1" applyFill="1"/>
    <xf numFmtId="165" fontId="0" fillId="0" borderId="0" xfId="0" applyNumberFormat="1" applyFill="1" applyAlignment="1">
      <alignment horizontal="left" indent="4"/>
    </xf>
    <xf numFmtId="2" fontId="0" fillId="0" borderId="0" xfId="0" applyNumberFormat="1" applyFill="1" applyAlignment="1">
      <alignment horizontal="left" indent="4"/>
    </xf>
    <xf numFmtId="10" fontId="0" fillId="0" borderId="0" xfId="0" applyNumberFormat="1" applyFill="1" applyAlignment="1">
      <alignment horizontal="left" indent="4"/>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xf>
    <xf numFmtId="0" fontId="0" fillId="0" borderId="0" xfId="0" applyFill="1" applyBorder="1"/>
    <xf numFmtId="0" fontId="4" fillId="0" borderId="0" xfId="0" applyFont="1" applyFill="1" applyAlignment="1">
      <alignment horizontal="justify" vertical="center" wrapText="1"/>
    </xf>
    <xf numFmtId="0" fontId="7" fillId="0" borderId="0" xfId="0" applyFont="1" applyFill="1"/>
    <xf numFmtId="0" fontId="12" fillId="0" borderId="0" xfId="0" applyFont="1" applyFill="1"/>
    <xf numFmtId="0" fontId="3" fillId="21" borderId="3" xfId="0" applyFont="1" applyFill="1" applyBorder="1" applyAlignment="1">
      <alignment vertical="center" wrapText="1"/>
    </xf>
    <xf numFmtId="0" fontId="0" fillId="21" borderId="4" xfId="0" applyFill="1" applyBorder="1"/>
    <xf numFmtId="0" fontId="0" fillId="21" borderId="1" xfId="0" applyFill="1" applyBorder="1"/>
    <xf numFmtId="0" fontId="0" fillId="21" borderId="2" xfId="0" applyFill="1" applyBorder="1"/>
    <xf numFmtId="0" fontId="0" fillId="22" borderId="4" xfId="0" applyFill="1" applyBorder="1"/>
    <xf numFmtId="0" fontId="3" fillId="22" borderId="3" xfId="0" applyFont="1" applyFill="1" applyBorder="1" applyAlignment="1">
      <alignment vertical="center" wrapText="1"/>
    </xf>
    <xf numFmtId="0" fontId="0" fillId="22" borderId="1" xfId="0" applyFill="1" applyBorder="1"/>
    <xf numFmtId="0" fontId="0" fillId="22" borderId="2" xfId="0" applyFill="1" applyBorder="1"/>
    <xf numFmtId="0" fontId="0" fillId="23" borderId="24" xfId="0" applyFill="1" applyBorder="1"/>
    <xf numFmtId="0" fontId="3" fillId="23" borderId="23" xfId="0" applyFont="1" applyFill="1" applyBorder="1" applyAlignment="1">
      <alignment vertical="center" wrapText="1"/>
    </xf>
    <xf numFmtId="0" fontId="0" fillId="23" borderId="8" xfId="0" applyFill="1" applyBorder="1"/>
    <xf numFmtId="0" fontId="0" fillId="23" borderId="1" xfId="0" applyFill="1" applyBorder="1"/>
    <xf numFmtId="0" fontId="0" fillId="23" borderId="2" xfId="0" applyFill="1" applyBorder="1"/>
    <xf numFmtId="0" fontId="0" fillId="23" borderId="4" xfId="0" applyFill="1" applyBorder="1"/>
    <xf numFmtId="0" fontId="3" fillId="23" borderId="3" xfId="0" applyFont="1" applyFill="1" applyBorder="1" applyAlignment="1">
      <alignment vertical="center" wrapText="1"/>
    </xf>
    <xf numFmtId="0" fontId="0" fillId="23" borderId="1" xfId="0" applyFill="1" applyBorder="1" applyAlignment="1">
      <alignment vertical="center"/>
    </xf>
    <xf numFmtId="0" fontId="0" fillId="23" borderId="2" xfId="0" applyFill="1" applyBorder="1" applyAlignment="1">
      <alignment vertical="center"/>
    </xf>
    <xf numFmtId="0" fontId="0" fillId="24" borderId="24" xfId="0" applyFill="1" applyBorder="1"/>
    <xf numFmtId="0" fontId="3" fillId="24" borderId="23" xfId="0" applyFont="1" applyFill="1" applyBorder="1" applyAlignment="1">
      <alignment vertical="center" wrapText="1"/>
    </xf>
    <xf numFmtId="0" fontId="0" fillId="24" borderId="8" xfId="0" applyFill="1" applyBorder="1"/>
    <xf numFmtId="0" fontId="0" fillId="24" borderId="1" xfId="0" applyFill="1" applyBorder="1"/>
    <xf numFmtId="0" fontId="0" fillId="24" borderId="2" xfId="0" applyFill="1" applyBorder="1"/>
    <xf numFmtId="0" fontId="0" fillId="24" borderId="4" xfId="0" applyFill="1" applyBorder="1"/>
    <xf numFmtId="0" fontId="3" fillId="24" borderId="3" xfId="0" applyFont="1" applyFill="1" applyBorder="1" applyAlignment="1">
      <alignment vertical="center" wrapText="1"/>
    </xf>
    <xf numFmtId="0" fontId="3" fillId="22" borderId="19" xfId="0" applyFont="1" applyFill="1" applyBorder="1" applyAlignment="1">
      <alignment vertical="center" wrapText="1"/>
    </xf>
    <xf numFmtId="0" fontId="2" fillId="8" borderId="42" xfId="0" applyFont="1" applyFill="1" applyBorder="1" applyAlignment="1">
      <alignment horizontal="left"/>
    </xf>
    <xf numFmtId="0" fontId="2" fillId="8" borderId="43" xfId="0" applyFont="1" applyFill="1" applyBorder="1" applyAlignment="1">
      <alignment horizontal="left"/>
    </xf>
    <xf numFmtId="0" fontId="2" fillId="8" borderId="24" xfId="0" applyFont="1" applyFill="1" applyBorder="1" applyAlignment="1">
      <alignment horizontal="left"/>
    </xf>
    <xf numFmtId="0" fontId="2" fillId="8" borderId="45" xfId="0" applyFont="1" applyFill="1" applyBorder="1" applyAlignment="1">
      <alignment horizontal="left"/>
    </xf>
    <xf numFmtId="0" fontId="2" fillId="18" borderId="42" xfId="0" applyFont="1" applyFill="1" applyBorder="1" applyAlignment="1">
      <alignment horizontal="left"/>
    </xf>
    <xf numFmtId="0" fontId="2" fillId="18" borderId="43" xfId="0" applyFont="1" applyFill="1" applyBorder="1" applyAlignment="1">
      <alignment horizontal="left"/>
    </xf>
    <xf numFmtId="0" fontId="2" fillId="18" borderId="24" xfId="0" applyFont="1" applyFill="1" applyBorder="1" applyAlignment="1">
      <alignment horizontal="left"/>
    </xf>
    <xf numFmtId="0" fontId="2" fillId="18" borderId="45" xfId="0" applyFont="1" applyFill="1" applyBorder="1" applyAlignment="1">
      <alignment horizontal="left"/>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17" borderId="2" xfId="0" applyFont="1" applyFill="1" applyBorder="1" applyAlignment="1">
      <alignment horizontal="center" vertical="center"/>
    </xf>
    <xf numFmtId="0" fontId="2" fillId="17" borderId="37" xfId="0" applyFont="1" applyFill="1" applyBorder="1" applyAlignment="1">
      <alignment horizontal="center" vertical="center"/>
    </xf>
    <xf numFmtId="0" fontId="3"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2" fillId="5" borderId="38" xfId="0" applyFont="1" applyFill="1" applyBorder="1" applyAlignment="1">
      <alignment horizontal="left"/>
    </xf>
    <xf numFmtId="0" fontId="2" fillId="5" borderId="9" xfId="0" applyFont="1" applyFill="1" applyBorder="1" applyAlignment="1">
      <alignment horizontal="left"/>
    </xf>
    <xf numFmtId="0" fontId="2" fillId="14" borderId="1" xfId="0" applyFont="1" applyFill="1" applyBorder="1" applyAlignment="1">
      <alignment horizontal="center" vertical="center"/>
    </xf>
    <xf numFmtId="0" fontId="2" fillId="14" borderId="2" xfId="0" applyFont="1" applyFill="1" applyBorder="1" applyAlignment="1">
      <alignment horizontal="center" vertical="center"/>
    </xf>
    <xf numFmtId="0" fontId="2" fillId="14" borderId="3" xfId="0" applyFont="1" applyFill="1" applyBorder="1" applyAlignment="1">
      <alignment horizontal="center" vertical="center"/>
    </xf>
    <xf numFmtId="0" fontId="4" fillId="0" borderId="0" xfId="0" applyFont="1" applyAlignment="1">
      <alignment horizontal="justify" vertical="center" wrapText="1"/>
    </xf>
    <xf numFmtId="0" fontId="0" fillId="0" borderId="0" xfId="0" applyAlignment="1">
      <alignment horizontal="justify" wrapText="1"/>
    </xf>
    <xf numFmtId="0" fontId="0" fillId="0" borderId="0" xfId="0" applyAlignment="1">
      <alignment horizontal="justify" vertical="center" wrapText="1"/>
    </xf>
    <xf numFmtId="0" fontId="2" fillId="3" borderId="63"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14" borderId="20" xfId="0" applyFont="1" applyFill="1" applyBorder="1" applyAlignment="1">
      <alignment horizontal="center" vertical="center" wrapText="1"/>
    </xf>
    <xf numFmtId="0" fontId="2" fillId="14" borderId="19" xfId="0" applyFont="1" applyFill="1" applyBorder="1" applyAlignment="1">
      <alignment horizontal="center" vertical="center" wrapText="1"/>
    </xf>
    <xf numFmtId="0" fontId="2" fillId="14" borderId="40" xfId="0" applyFont="1" applyFill="1" applyBorder="1" applyAlignment="1">
      <alignment horizontal="center" vertical="center" wrapText="1"/>
    </xf>
    <xf numFmtId="0" fontId="2" fillId="14" borderId="41" xfId="0" applyFont="1" applyFill="1" applyBorder="1" applyAlignment="1">
      <alignment horizontal="center" vertical="center" wrapText="1"/>
    </xf>
    <xf numFmtId="0" fontId="2" fillId="2" borderId="42" xfId="0" applyFont="1" applyFill="1" applyBorder="1" applyAlignment="1">
      <alignment horizontal="left"/>
    </xf>
    <xf numFmtId="0" fontId="2" fillId="2" borderId="43" xfId="0" applyFont="1" applyFill="1" applyBorder="1" applyAlignment="1">
      <alignment horizontal="left"/>
    </xf>
    <xf numFmtId="0" fontId="2" fillId="2" borderId="24" xfId="0" applyFont="1" applyFill="1" applyBorder="1" applyAlignment="1">
      <alignment horizontal="left"/>
    </xf>
    <xf numFmtId="0" fontId="2" fillId="2" borderId="45" xfId="0" applyFont="1" applyFill="1" applyBorder="1" applyAlignment="1">
      <alignment horizontal="left"/>
    </xf>
    <xf numFmtId="0" fontId="2" fillId="16" borderId="38"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2" fillId="16" borderId="9" xfId="0" applyFont="1" applyFill="1" applyBorder="1" applyAlignment="1">
      <alignment horizontal="left" vertical="center" wrapText="1" indent="1"/>
    </xf>
    <xf numFmtId="165" fontId="10" fillId="2" borderId="42" xfId="0" applyNumberFormat="1" applyFont="1" applyFill="1" applyBorder="1" applyAlignment="1">
      <alignment horizontal="center" vertical="center" wrapText="1"/>
    </xf>
    <xf numFmtId="165" fontId="10" fillId="2" borderId="43" xfId="0" applyNumberFormat="1" applyFont="1" applyFill="1" applyBorder="1" applyAlignment="1">
      <alignment horizontal="center" vertical="center" wrapText="1"/>
    </xf>
    <xf numFmtId="165" fontId="10" fillId="2" borderId="44" xfId="0" applyNumberFormat="1" applyFont="1" applyFill="1" applyBorder="1" applyAlignment="1">
      <alignment horizontal="center" vertical="center" wrapText="1"/>
    </xf>
    <xf numFmtId="0" fontId="2" fillId="12" borderId="21" xfId="0" applyFont="1" applyFill="1" applyBorder="1" applyAlignment="1">
      <alignment horizontal="left" vertical="center" indent="2"/>
    </xf>
    <xf numFmtId="165" fontId="12" fillId="14" borderId="47" xfId="0" applyNumberFormat="1" applyFont="1" applyFill="1" applyBorder="1" applyAlignment="1">
      <alignment horizontal="left" vertical="center" indent="4"/>
    </xf>
    <xf numFmtId="165" fontId="12" fillId="14" borderId="16" xfId="0" applyNumberFormat="1" applyFont="1" applyFill="1" applyBorder="1" applyAlignment="1">
      <alignment horizontal="left" vertical="center" indent="4"/>
    </xf>
    <xf numFmtId="165" fontId="13" fillId="2" borderId="47" xfId="0" applyNumberFormat="1" applyFont="1" applyFill="1" applyBorder="1" applyAlignment="1">
      <alignment horizontal="left" vertical="center" indent="4"/>
    </xf>
    <xf numFmtId="165" fontId="13" fillId="2" borderId="16" xfId="0" applyNumberFormat="1" applyFont="1" applyFill="1" applyBorder="1" applyAlignment="1">
      <alignment horizontal="left" vertical="center" indent="4"/>
    </xf>
    <xf numFmtId="165" fontId="9" fillId="13" borderId="48" xfId="0" applyNumberFormat="1" applyFont="1" applyFill="1" applyBorder="1" applyAlignment="1">
      <alignment horizontal="left" vertical="center" indent="4"/>
    </xf>
    <xf numFmtId="165" fontId="9" fillId="13" borderId="31" xfId="0" applyNumberFormat="1" applyFont="1" applyFill="1" applyBorder="1" applyAlignment="1">
      <alignment horizontal="left" vertical="center" indent="4"/>
    </xf>
    <xf numFmtId="0" fontId="2" fillId="2" borderId="38" xfId="0" applyFont="1" applyFill="1" applyBorder="1" applyAlignment="1">
      <alignment horizontal="left" vertical="center"/>
    </xf>
    <xf numFmtId="0" fontId="2" fillId="2" borderId="9" xfId="0" applyFont="1" applyFill="1" applyBorder="1" applyAlignment="1">
      <alignment horizontal="left" vertical="center"/>
    </xf>
    <xf numFmtId="0" fontId="2" fillId="2" borderId="39" xfId="0" applyFont="1" applyFill="1" applyBorder="1" applyAlignment="1">
      <alignment horizontal="left" vertical="center"/>
    </xf>
    <xf numFmtId="0" fontId="2" fillId="8" borderId="38" xfId="0" applyFont="1" applyFill="1" applyBorder="1" applyAlignment="1">
      <alignment horizontal="left" vertical="center"/>
    </xf>
    <xf numFmtId="0" fontId="2" fillId="8" borderId="9" xfId="0" applyFont="1" applyFill="1" applyBorder="1" applyAlignment="1">
      <alignment horizontal="left" vertical="center"/>
    </xf>
    <xf numFmtId="0" fontId="2" fillId="8" borderId="39" xfId="0" applyFont="1" applyFill="1" applyBorder="1" applyAlignment="1">
      <alignment horizontal="left" vertical="center"/>
    </xf>
    <xf numFmtId="0" fontId="2" fillId="18" borderId="38" xfId="0" applyFont="1" applyFill="1" applyBorder="1" applyAlignment="1">
      <alignment horizontal="left" vertical="center"/>
    </xf>
    <xf numFmtId="0" fontId="2" fillId="18" borderId="9" xfId="0" applyFont="1" applyFill="1" applyBorder="1" applyAlignment="1">
      <alignment horizontal="left" vertical="center"/>
    </xf>
    <xf numFmtId="0" fontId="2" fillId="18" borderId="39" xfId="0" applyFont="1" applyFill="1" applyBorder="1" applyAlignment="1">
      <alignment horizontal="left" vertical="center"/>
    </xf>
    <xf numFmtId="0" fontId="6" fillId="2" borderId="54" xfId="0" applyFont="1" applyFill="1" applyBorder="1" applyAlignment="1">
      <alignment horizontal="left" vertical="center" indent="2"/>
    </xf>
    <xf numFmtId="0" fontId="6" fillId="2" borderId="55" xfId="0" applyFont="1" applyFill="1" applyBorder="1" applyAlignment="1">
      <alignment horizontal="left" vertical="center" indent="2"/>
    </xf>
    <xf numFmtId="0" fontId="6" fillId="2" borderId="56" xfId="0" applyFont="1" applyFill="1" applyBorder="1" applyAlignment="1">
      <alignment horizontal="left" vertical="center" indent="2"/>
    </xf>
    <xf numFmtId="0" fontId="6" fillId="8" borderId="7" xfId="0" applyFont="1" applyFill="1" applyBorder="1" applyAlignment="1">
      <alignment horizontal="left" vertical="center" indent="2"/>
    </xf>
    <xf numFmtId="0" fontId="11" fillId="10" borderId="49" xfId="0" applyFont="1" applyFill="1" applyBorder="1" applyAlignment="1">
      <alignment horizontal="center" vertical="center" wrapText="1"/>
    </xf>
    <xf numFmtId="0" fontId="11" fillId="10" borderId="50" xfId="0" applyFont="1" applyFill="1" applyBorder="1" applyAlignment="1">
      <alignment horizontal="center" vertical="center" wrapText="1"/>
    </xf>
    <xf numFmtId="0" fontId="11" fillId="10" borderId="51"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7" fillId="10" borderId="20" xfId="0" applyFont="1" applyFill="1" applyBorder="1" applyAlignment="1">
      <alignment horizontal="center"/>
    </xf>
    <xf numFmtId="0" fontId="7" fillId="10" borderId="52" xfId="0" applyFont="1" applyFill="1" applyBorder="1" applyAlignment="1">
      <alignment horizontal="center"/>
    </xf>
    <xf numFmtId="0" fontId="7" fillId="10" borderId="53" xfId="0" applyFont="1" applyFill="1" applyBorder="1" applyAlignment="1">
      <alignment horizontal="center"/>
    </xf>
    <xf numFmtId="0" fontId="7" fillId="10" borderId="24" xfId="0" applyFont="1" applyFill="1" applyBorder="1" applyAlignment="1">
      <alignment horizontal="center"/>
    </xf>
    <xf numFmtId="0" fontId="7" fillId="10" borderId="45" xfId="0" applyFont="1" applyFill="1" applyBorder="1" applyAlignment="1">
      <alignment horizontal="center"/>
    </xf>
    <xf numFmtId="0" fontId="7" fillId="10" borderId="46" xfId="0" applyFont="1" applyFill="1" applyBorder="1" applyAlignment="1">
      <alignment horizontal="center"/>
    </xf>
    <xf numFmtId="0" fontId="8" fillId="13" borderId="57" xfId="0" applyFont="1" applyFill="1" applyBorder="1" applyAlignment="1">
      <alignment horizontal="center" vertical="center" wrapText="1"/>
    </xf>
    <xf numFmtId="0" fontId="8" fillId="13" borderId="58"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59" xfId="0" applyFont="1" applyFill="1" applyBorder="1" applyAlignment="1">
      <alignment horizontal="center" vertical="center" wrapText="1"/>
    </xf>
    <xf numFmtId="0" fontId="6" fillId="5" borderId="54" xfId="0" applyFont="1" applyFill="1" applyBorder="1" applyAlignment="1">
      <alignment horizontal="left" vertical="center" indent="2"/>
    </xf>
    <xf numFmtId="0" fontId="6" fillId="5" borderId="55" xfId="0" applyFont="1" applyFill="1" applyBorder="1" applyAlignment="1">
      <alignment horizontal="left" vertical="center" indent="2"/>
    </xf>
    <xf numFmtId="0" fontId="6" fillId="5" borderId="56" xfId="0" applyFont="1" applyFill="1" applyBorder="1" applyAlignment="1">
      <alignment horizontal="left" vertical="center" indent="2"/>
    </xf>
    <xf numFmtId="0" fontId="12" fillId="19" borderId="42" xfId="0" applyFont="1" applyFill="1" applyBorder="1" applyAlignment="1">
      <alignment horizontal="center" vertical="center"/>
    </xf>
    <xf numFmtId="0" fontId="12" fillId="19" borderId="43" xfId="0" applyFont="1" applyFill="1" applyBorder="1" applyAlignment="1">
      <alignment horizontal="center" vertical="center"/>
    </xf>
    <xf numFmtId="0" fontId="12" fillId="19" borderId="44" xfId="0" applyFont="1" applyFill="1" applyBorder="1" applyAlignment="1">
      <alignment horizontal="center" vertical="center"/>
    </xf>
    <xf numFmtId="165" fontId="8" fillId="13" borderId="60" xfId="0" applyNumberFormat="1" applyFont="1" applyFill="1" applyBorder="1" applyAlignment="1">
      <alignment horizontal="center"/>
    </xf>
    <xf numFmtId="165" fontId="8" fillId="13" borderId="61" xfId="0" applyNumberFormat="1" applyFont="1" applyFill="1" applyBorder="1" applyAlignment="1">
      <alignment horizontal="center"/>
    </xf>
    <xf numFmtId="0" fontId="8" fillId="9" borderId="60" xfId="0" applyFont="1" applyFill="1" applyBorder="1" applyAlignment="1">
      <alignment horizontal="center"/>
    </xf>
    <xf numFmtId="0" fontId="8" fillId="9" borderId="62" xfId="0" applyFont="1" applyFill="1" applyBorder="1" applyAlignment="1">
      <alignment horizontal="center"/>
    </xf>
    <xf numFmtId="0" fontId="2" fillId="5" borderId="38" xfId="0" applyFont="1" applyFill="1" applyBorder="1" applyAlignment="1">
      <alignment horizontal="left" vertical="center"/>
    </xf>
    <xf numFmtId="0" fontId="2" fillId="5" borderId="9" xfId="0" applyFont="1" applyFill="1" applyBorder="1" applyAlignment="1">
      <alignment horizontal="left" vertical="center"/>
    </xf>
    <xf numFmtId="0" fontId="2" fillId="5" borderId="39" xfId="0" applyFont="1" applyFill="1" applyBorder="1" applyAlignment="1">
      <alignment horizontal="left" vertical="center"/>
    </xf>
    <xf numFmtId="165" fontId="12" fillId="2" borderId="42" xfId="0" applyNumberFormat="1" applyFont="1" applyFill="1" applyBorder="1" applyAlignment="1">
      <alignment horizontal="center" vertical="center" wrapText="1"/>
    </xf>
    <xf numFmtId="165" fontId="12" fillId="2" borderId="43" xfId="0" applyNumberFormat="1" applyFont="1" applyFill="1" applyBorder="1" applyAlignment="1">
      <alignment horizontal="center" vertical="center" wrapText="1"/>
    </xf>
    <xf numFmtId="165" fontId="12" fillId="2" borderId="44" xfId="0" applyNumberFormat="1" applyFont="1" applyFill="1" applyBorder="1" applyAlignment="1">
      <alignment horizontal="center" vertical="center" wrapText="1"/>
    </xf>
    <xf numFmtId="165" fontId="12" fillId="2" borderId="24" xfId="0" applyNumberFormat="1" applyFont="1" applyFill="1" applyBorder="1" applyAlignment="1">
      <alignment horizontal="center" vertical="center" wrapText="1"/>
    </xf>
    <xf numFmtId="165" fontId="12" fillId="2" borderId="45" xfId="0" applyNumberFormat="1" applyFont="1" applyFill="1" applyBorder="1" applyAlignment="1">
      <alignment horizontal="center" vertical="center" wrapText="1"/>
    </xf>
    <xf numFmtId="165" fontId="12" fillId="2" borderId="46" xfId="0" applyNumberFormat="1" applyFont="1" applyFill="1" applyBorder="1" applyAlignment="1">
      <alignment horizontal="center" vertical="center" wrapText="1"/>
    </xf>
    <xf numFmtId="0" fontId="2" fillId="5" borderId="42" xfId="0" applyFont="1" applyFill="1" applyBorder="1" applyAlignment="1">
      <alignment horizontal="left"/>
    </xf>
    <xf numFmtId="0" fontId="2" fillId="5" borderId="43" xfId="0" applyFont="1" applyFill="1" applyBorder="1" applyAlignment="1">
      <alignment horizontal="left"/>
    </xf>
    <xf numFmtId="0" fontId="2" fillId="5" borderId="39" xfId="0" applyFont="1" applyFill="1" applyBorder="1" applyAlignment="1">
      <alignment horizontal="left"/>
    </xf>
    <xf numFmtId="0" fontId="6" fillId="12" borderId="21" xfId="0" applyFont="1" applyFill="1" applyBorder="1" applyAlignment="1">
      <alignment horizontal="left" vertical="center" indent="2"/>
    </xf>
    <xf numFmtId="0" fontId="11" fillId="20" borderId="42" xfId="0" applyFont="1" applyFill="1" applyBorder="1" applyAlignment="1">
      <alignment horizontal="center" vertical="center" wrapText="1"/>
    </xf>
    <xf numFmtId="0" fontId="11" fillId="20" borderId="43" xfId="0" applyFont="1" applyFill="1" applyBorder="1" applyAlignment="1">
      <alignment horizontal="center" vertical="center" wrapText="1"/>
    </xf>
    <xf numFmtId="0" fontId="11" fillId="20" borderId="44" xfId="0" applyFont="1" applyFill="1" applyBorder="1" applyAlignment="1">
      <alignment horizontal="center" vertical="center" wrapText="1"/>
    </xf>
    <xf numFmtId="0" fontId="11" fillId="20" borderId="24" xfId="0" applyFont="1" applyFill="1" applyBorder="1" applyAlignment="1">
      <alignment horizontal="center" vertical="center" wrapText="1"/>
    </xf>
    <xf numFmtId="0" fontId="11" fillId="20" borderId="45" xfId="0" applyFont="1" applyFill="1" applyBorder="1" applyAlignment="1">
      <alignment horizontal="center" vertical="center" wrapText="1"/>
    </xf>
    <xf numFmtId="0" fontId="11" fillId="20" borderId="46" xfId="0" applyFont="1" applyFill="1" applyBorder="1" applyAlignment="1">
      <alignment horizontal="center" vertical="center" wrapText="1"/>
    </xf>
    <xf numFmtId="0" fontId="2" fillId="2" borderId="38" xfId="0" applyFont="1" applyFill="1" applyBorder="1" applyAlignment="1">
      <alignment horizontal="left"/>
    </xf>
    <xf numFmtId="0" fontId="2" fillId="2" borderId="9" xfId="0" applyFont="1" applyFill="1" applyBorder="1" applyAlignment="1">
      <alignment horizontal="left"/>
    </xf>
    <xf numFmtId="0" fontId="2" fillId="2" borderId="44" xfId="0" applyFont="1" applyFill="1" applyBorder="1" applyAlignment="1">
      <alignment horizontal="left"/>
    </xf>
    <xf numFmtId="0" fontId="2" fillId="8" borderId="38" xfId="0" applyFont="1" applyFill="1" applyBorder="1" applyAlignment="1">
      <alignment horizontal="left"/>
    </xf>
    <xf numFmtId="0" fontId="2" fillId="8" borderId="9" xfId="0" applyFont="1" applyFill="1" applyBorder="1" applyAlignment="1">
      <alignment horizontal="left"/>
    </xf>
    <xf numFmtId="0" fontId="2" fillId="8" borderId="39" xfId="0" applyFont="1" applyFill="1" applyBorder="1" applyAlignment="1">
      <alignment horizontal="left"/>
    </xf>
    <xf numFmtId="0" fontId="2" fillId="18" borderId="9" xfId="0" applyFont="1" applyFill="1" applyBorder="1" applyAlignment="1">
      <alignment horizontal="left"/>
    </xf>
    <xf numFmtId="0" fontId="2" fillId="18" borderId="39" xfId="0" applyFont="1" applyFill="1" applyBorder="1" applyAlignment="1">
      <alignment horizontal="left"/>
    </xf>
  </cellXfs>
  <cellStyles count="1">
    <cellStyle name="Normal" xfId="0" builtinId="0"/>
  </cellStyles>
  <dxfs count="4">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s>
  <tableStyles count="0" defaultTableStyle="TableStyleMedium2" defaultPivotStyle="PivotStyleLight16"/>
  <colors>
    <mruColors>
      <color rgb="FFFFFF99"/>
      <color rgb="FFCCFFFF"/>
      <color rgb="FFCCFFCC"/>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Y271"/>
  <sheetViews>
    <sheetView tabSelected="1" workbookViewId="0">
      <pane ySplit="3" topLeftCell="A22" activePane="bottomLeft" state="frozenSplit"/>
      <selection pane="bottomLeft" activeCell="D48" sqref="D48"/>
    </sheetView>
  </sheetViews>
  <sheetFormatPr baseColWidth="10" defaultColWidth="9.140625" defaultRowHeight="12.75" x14ac:dyDescent="0.2"/>
  <cols>
    <col min="1" max="1" width="3" customWidth="1"/>
    <col min="2" max="2" width="17.28515625" style="1" customWidth="1"/>
    <col min="3" max="3" width="10.7109375" customWidth="1"/>
    <col min="4" max="4" width="9.5703125" customWidth="1"/>
    <col min="5" max="5" width="8.5703125" customWidth="1"/>
    <col min="6" max="6" width="9.140625" customWidth="1"/>
    <col min="7" max="7" width="8.28515625" customWidth="1"/>
    <col min="8" max="8" width="8.5703125" customWidth="1"/>
    <col min="9" max="9" width="7.5703125" customWidth="1"/>
    <col min="10" max="10" width="8" customWidth="1"/>
    <col min="11" max="11" width="5" style="132" customWidth="1"/>
    <col min="12" max="17" width="9.140625" customWidth="1"/>
    <col min="18" max="24" width="10" style="132" customWidth="1"/>
    <col min="25" max="25" width="9.140625" style="132"/>
  </cols>
  <sheetData>
    <row r="1" spans="1:25" ht="27" customHeight="1" x14ac:dyDescent="0.2">
      <c r="A1" s="208" t="s">
        <v>43</v>
      </c>
      <c r="B1" s="209"/>
      <c r="C1" s="12">
        <v>12</v>
      </c>
      <c r="D1" s="210" t="s">
        <v>44</v>
      </c>
      <c r="E1" s="210"/>
      <c r="F1" s="210"/>
      <c r="G1" s="198" t="s">
        <v>67</v>
      </c>
      <c r="H1" s="199"/>
      <c r="I1" s="199"/>
      <c r="J1" s="199"/>
      <c r="K1" s="144"/>
      <c r="L1" s="11" t="s">
        <v>54</v>
      </c>
    </row>
    <row r="2" spans="1:25" s="3" customFormat="1" ht="18" customHeight="1" x14ac:dyDescent="0.2">
      <c r="A2" s="200" t="s">
        <v>33</v>
      </c>
      <c r="B2" s="201"/>
      <c r="C2" s="192" t="s">
        <v>34</v>
      </c>
      <c r="D2" s="192"/>
      <c r="E2" s="193" t="s">
        <v>34</v>
      </c>
      <c r="F2" s="194"/>
      <c r="G2" s="184" t="s">
        <v>74</v>
      </c>
      <c r="H2" s="185"/>
      <c r="I2" s="186" t="s">
        <v>49</v>
      </c>
      <c r="J2" s="187"/>
      <c r="K2" s="145"/>
      <c r="L2" s="188" t="s">
        <v>75</v>
      </c>
      <c r="M2" s="189"/>
      <c r="N2" s="189"/>
      <c r="O2" s="189"/>
      <c r="P2" s="189"/>
      <c r="Q2" s="189"/>
      <c r="R2" s="133"/>
      <c r="S2" s="133"/>
      <c r="T2" s="133"/>
      <c r="U2" s="133"/>
      <c r="V2" s="133"/>
      <c r="W2" s="133"/>
      <c r="X2" s="133"/>
      <c r="Y2" s="133"/>
    </row>
    <row r="3" spans="1:25" s="2" customFormat="1" ht="18" customHeight="1" thickBot="1" x14ac:dyDescent="0.25">
      <c r="A3" s="202"/>
      <c r="B3" s="203"/>
      <c r="C3" s="116" t="s">
        <v>35</v>
      </c>
      <c r="D3" s="116" t="s">
        <v>36</v>
      </c>
      <c r="E3" s="116" t="s">
        <v>45</v>
      </c>
      <c r="F3" s="116" t="s">
        <v>46</v>
      </c>
      <c r="G3" s="117" t="s">
        <v>50</v>
      </c>
      <c r="H3" s="117" t="s">
        <v>51</v>
      </c>
      <c r="I3" s="118" t="s">
        <v>50</v>
      </c>
      <c r="J3" s="119" t="s">
        <v>51</v>
      </c>
      <c r="K3" s="145"/>
      <c r="L3" s="189"/>
      <c r="M3" s="189"/>
      <c r="N3" s="189"/>
      <c r="O3" s="189"/>
      <c r="P3" s="189"/>
      <c r="Q3" s="189"/>
      <c r="R3" s="134"/>
      <c r="S3" s="134"/>
      <c r="T3" s="134"/>
      <c r="U3" s="134"/>
      <c r="V3" s="134"/>
      <c r="W3" s="134"/>
      <c r="X3" s="134"/>
      <c r="Y3" s="134"/>
    </row>
    <row r="4" spans="1:25" ht="23.25" customHeight="1" x14ac:dyDescent="0.2">
      <c r="A4" s="190" t="s">
        <v>0</v>
      </c>
      <c r="B4" s="191"/>
      <c r="C4" s="191"/>
      <c r="D4" s="191"/>
      <c r="E4" s="191"/>
      <c r="F4" s="191"/>
      <c r="G4" s="191"/>
      <c r="H4" s="191"/>
      <c r="I4" s="191"/>
      <c r="J4" s="191"/>
      <c r="K4" s="146"/>
      <c r="L4" s="189"/>
      <c r="M4" s="189"/>
      <c r="N4" s="189"/>
      <c r="O4" s="189"/>
      <c r="P4" s="189"/>
      <c r="Q4" s="189"/>
    </row>
    <row r="5" spans="1:25" ht="15.75" customHeight="1" x14ac:dyDescent="0.2">
      <c r="A5" s="152"/>
      <c r="B5" s="151" t="s">
        <v>1</v>
      </c>
      <c r="C5" s="153"/>
      <c r="D5" s="153"/>
      <c r="E5" s="153"/>
      <c r="F5" s="153">
        <v>90</v>
      </c>
      <c r="G5" s="153"/>
      <c r="H5" s="153"/>
      <c r="I5" s="153">
        <v>16</v>
      </c>
      <c r="J5" s="154"/>
      <c r="K5" s="147"/>
      <c r="L5" s="195" t="s">
        <v>70</v>
      </c>
      <c r="M5" s="195"/>
      <c r="N5" s="195"/>
      <c r="O5" s="195"/>
      <c r="P5" s="195"/>
      <c r="Q5" s="195"/>
    </row>
    <row r="6" spans="1:25" x14ac:dyDescent="0.2">
      <c r="A6" s="152"/>
      <c r="B6" s="151" t="s">
        <v>2</v>
      </c>
      <c r="C6" s="153"/>
      <c r="D6" s="153"/>
      <c r="E6" s="153"/>
      <c r="F6" s="153"/>
      <c r="G6" s="153"/>
      <c r="H6" s="153"/>
      <c r="I6" s="153"/>
      <c r="J6" s="154"/>
      <c r="K6" s="147"/>
      <c r="L6" s="195"/>
      <c r="M6" s="195"/>
      <c r="N6" s="195"/>
      <c r="O6" s="195"/>
      <c r="P6" s="195"/>
      <c r="Q6" s="195"/>
    </row>
    <row r="7" spans="1:25" x14ac:dyDescent="0.2">
      <c r="A7" s="152"/>
      <c r="B7" s="151" t="s">
        <v>4</v>
      </c>
      <c r="C7" s="153"/>
      <c r="D7" s="153"/>
      <c r="E7" s="153"/>
      <c r="F7" s="153">
        <v>90</v>
      </c>
      <c r="G7" s="153"/>
      <c r="H7" s="153"/>
      <c r="I7" s="153">
        <v>16</v>
      </c>
      <c r="J7" s="154"/>
      <c r="K7" s="147"/>
      <c r="L7" s="195"/>
      <c r="M7" s="195"/>
      <c r="N7" s="195"/>
      <c r="O7" s="195"/>
      <c r="P7" s="195"/>
      <c r="Q7" s="195"/>
    </row>
    <row r="8" spans="1:25" x14ac:dyDescent="0.2">
      <c r="A8" s="152"/>
      <c r="B8" s="151" t="s">
        <v>53</v>
      </c>
      <c r="C8" s="153"/>
      <c r="D8" s="153"/>
      <c r="E8" s="153"/>
      <c r="F8" s="153"/>
      <c r="G8" s="153"/>
      <c r="H8" s="153"/>
      <c r="I8" s="153"/>
      <c r="J8" s="154"/>
      <c r="K8" s="147"/>
      <c r="L8" s="195"/>
      <c r="M8" s="195"/>
      <c r="N8" s="195"/>
      <c r="O8" s="195"/>
      <c r="P8" s="195"/>
      <c r="Q8" s="195"/>
    </row>
    <row r="9" spans="1:25" x14ac:dyDescent="0.2">
      <c r="A9" s="152"/>
      <c r="B9" s="151" t="s">
        <v>55</v>
      </c>
      <c r="C9" s="153"/>
      <c r="D9" s="153"/>
      <c r="E9" s="153"/>
      <c r="F9" s="153"/>
      <c r="G9" s="153"/>
      <c r="H9" s="153"/>
      <c r="I9" s="153"/>
      <c r="J9" s="154"/>
      <c r="K9" s="147"/>
      <c r="L9" s="195"/>
      <c r="M9" s="195"/>
      <c r="N9" s="195"/>
      <c r="O9" s="195"/>
      <c r="P9" s="195"/>
      <c r="Q9" s="195"/>
    </row>
    <row r="10" spans="1:25" x14ac:dyDescent="0.2">
      <c r="A10" s="152"/>
      <c r="B10" s="151" t="s">
        <v>56</v>
      </c>
      <c r="C10" s="153"/>
      <c r="D10" s="153"/>
      <c r="E10" s="153"/>
      <c r="F10" s="153"/>
      <c r="G10" s="153"/>
      <c r="H10" s="153"/>
      <c r="I10" s="153"/>
      <c r="J10" s="154"/>
      <c r="K10" s="147"/>
      <c r="L10" s="148"/>
      <c r="M10" s="148"/>
      <c r="N10" s="148"/>
      <c r="O10" s="148"/>
      <c r="P10" s="148"/>
      <c r="Q10" s="148"/>
    </row>
    <row r="11" spans="1:25" x14ac:dyDescent="0.2">
      <c r="A11" s="152"/>
      <c r="B11" s="151" t="s">
        <v>57</v>
      </c>
      <c r="C11" s="153"/>
      <c r="D11" s="153"/>
      <c r="E11" s="153"/>
      <c r="F11" s="153"/>
      <c r="G11" s="153"/>
      <c r="H11" s="153"/>
      <c r="I11" s="153"/>
      <c r="J11" s="154"/>
      <c r="K11" s="147"/>
      <c r="L11" s="148"/>
      <c r="M11" s="148"/>
      <c r="N11" s="148"/>
      <c r="O11" s="148"/>
      <c r="P11" s="148"/>
      <c r="Q11" s="148"/>
    </row>
    <row r="12" spans="1:25" x14ac:dyDescent="0.2">
      <c r="A12" s="152"/>
      <c r="B12" s="151" t="s">
        <v>58</v>
      </c>
      <c r="C12" s="153"/>
      <c r="D12" s="153"/>
      <c r="E12" s="153"/>
      <c r="F12" s="153"/>
      <c r="G12" s="153"/>
      <c r="H12" s="153"/>
      <c r="I12" s="153"/>
      <c r="J12" s="154"/>
      <c r="K12" s="147"/>
      <c r="L12" s="148"/>
      <c r="M12" s="148"/>
      <c r="N12" s="148"/>
      <c r="O12" s="148"/>
      <c r="P12" s="148"/>
      <c r="Q12" s="148"/>
    </row>
    <row r="13" spans="1:25" ht="25.5" x14ac:dyDescent="0.2">
      <c r="A13" s="152"/>
      <c r="B13" s="151" t="s">
        <v>31</v>
      </c>
      <c r="C13" s="153"/>
      <c r="D13" s="153"/>
      <c r="E13" s="153"/>
      <c r="F13" s="153"/>
      <c r="G13" s="153"/>
      <c r="H13" s="153"/>
      <c r="I13" s="153"/>
      <c r="J13" s="154"/>
      <c r="K13" s="147"/>
      <c r="L13" s="132"/>
      <c r="M13" s="132"/>
      <c r="N13" s="132"/>
      <c r="O13" s="132"/>
      <c r="P13" s="132"/>
      <c r="Q13" s="132"/>
    </row>
    <row r="14" spans="1:25" x14ac:dyDescent="0.2">
      <c r="A14" s="152"/>
      <c r="B14" s="151" t="s">
        <v>5</v>
      </c>
      <c r="C14" s="153">
        <v>2</v>
      </c>
      <c r="D14" s="153"/>
      <c r="E14" s="153"/>
      <c r="F14" s="153"/>
      <c r="G14" s="153"/>
      <c r="H14" s="153"/>
      <c r="I14" s="153">
        <v>16</v>
      </c>
      <c r="J14" s="154"/>
      <c r="K14" s="147"/>
      <c r="L14" s="196" t="s">
        <v>48</v>
      </c>
      <c r="M14" s="196"/>
      <c r="N14" s="196"/>
      <c r="O14" s="196"/>
      <c r="P14" s="196"/>
      <c r="Q14" s="196"/>
    </row>
    <row r="15" spans="1:25" x14ac:dyDescent="0.2">
      <c r="A15" s="152"/>
      <c r="B15" s="151" t="s">
        <v>27</v>
      </c>
      <c r="C15" s="153"/>
      <c r="D15" s="153">
        <v>5</v>
      </c>
      <c r="E15" s="153"/>
      <c r="F15" s="153"/>
      <c r="G15" s="153"/>
      <c r="H15" s="153"/>
      <c r="I15" s="153">
        <v>1</v>
      </c>
      <c r="J15" s="154"/>
      <c r="K15" s="147"/>
      <c r="L15" s="196"/>
      <c r="M15" s="196"/>
      <c r="N15" s="196"/>
      <c r="O15" s="196"/>
      <c r="P15" s="196"/>
      <c r="Q15" s="196"/>
    </row>
    <row r="16" spans="1:25" x14ac:dyDescent="0.2">
      <c r="A16" s="152"/>
      <c r="B16" s="151" t="s">
        <v>28</v>
      </c>
      <c r="C16" s="153"/>
      <c r="D16" s="153">
        <v>0.1</v>
      </c>
      <c r="E16" s="153"/>
      <c r="F16" s="153"/>
      <c r="G16" s="153"/>
      <c r="H16" s="153"/>
      <c r="I16" s="153">
        <v>15</v>
      </c>
      <c r="J16" s="154"/>
      <c r="K16" s="147"/>
      <c r="L16" s="196"/>
      <c r="M16" s="196"/>
      <c r="N16" s="196"/>
      <c r="O16" s="196"/>
      <c r="P16" s="196"/>
      <c r="Q16" s="196"/>
    </row>
    <row r="17" spans="1:17" x14ac:dyDescent="0.2">
      <c r="A17" s="152"/>
      <c r="B17" s="151" t="s">
        <v>23</v>
      </c>
      <c r="C17" s="153">
        <v>60</v>
      </c>
      <c r="D17" s="153"/>
      <c r="E17" s="153"/>
      <c r="F17" s="153"/>
      <c r="G17" s="153"/>
      <c r="H17" s="153"/>
      <c r="I17" s="153">
        <v>16</v>
      </c>
      <c r="J17" s="154"/>
      <c r="K17" s="147"/>
      <c r="L17" s="132"/>
      <c r="M17" s="132"/>
      <c r="N17" s="132"/>
      <c r="O17" s="132"/>
      <c r="P17" s="132"/>
      <c r="Q17" s="132"/>
    </row>
    <row r="18" spans="1:17" x14ac:dyDescent="0.2">
      <c r="A18" s="7"/>
      <c r="B18" s="6" t="s">
        <v>42</v>
      </c>
      <c r="C18" s="4"/>
      <c r="D18" s="4"/>
      <c r="E18" s="4"/>
      <c r="F18" s="4"/>
      <c r="G18" s="4"/>
      <c r="H18" s="4"/>
      <c r="I18" s="4"/>
      <c r="J18" s="5"/>
      <c r="K18" s="147"/>
      <c r="L18" s="197" t="s">
        <v>47</v>
      </c>
      <c r="M18" s="197"/>
      <c r="N18" s="197"/>
      <c r="O18" s="197"/>
      <c r="P18" s="197"/>
      <c r="Q18" s="197"/>
    </row>
    <row r="19" spans="1:17" x14ac:dyDescent="0.2">
      <c r="A19" s="7"/>
      <c r="B19" s="6" t="s">
        <v>42</v>
      </c>
      <c r="C19" s="4"/>
      <c r="D19" s="4"/>
      <c r="E19" s="4"/>
      <c r="F19" s="4"/>
      <c r="G19" s="4"/>
      <c r="H19" s="4"/>
      <c r="I19" s="4"/>
      <c r="J19" s="5"/>
      <c r="K19" s="147"/>
      <c r="L19" s="197"/>
      <c r="M19" s="197"/>
      <c r="N19" s="197"/>
      <c r="O19" s="197"/>
      <c r="P19" s="197"/>
      <c r="Q19" s="197"/>
    </row>
    <row r="20" spans="1:17" ht="13.5" thickBot="1" x14ac:dyDescent="0.25">
      <c r="A20" s="8"/>
      <c r="B20" s="9" t="s">
        <v>42</v>
      </c>
      <c r="C20" s="10"/>
      <c r="D20" s="10"/>
      <c r="E20" s="10"/>
      <c r="F20" s="10"/>
      <c r="G20" s="10"/>
      <c r="H20" s="10"/>
      <c r="I20" s="10"/>
      <c r="J20" s="115"/>
      <c r="K20" s="147"/>
      <c r="L20" s="197"/>
      <c r="M20" s="197"/>
      <c r="N20" s="197"/>
      <c r="O20" s="197"/>
      <c r="P20" s="197"/>
      <c r="Q20" s="197"/>
    </row>
    <row r="21" spans="1:17" x14ac:dyDescent="0.2">
      <c r="A21" s="204" t="s">
        <v>6</v>
      </c>
      <c r="B21" s="205"/>
      <c r="C21" s="205"/>
      <c r="D21" s="205"/>
      <c r="E21" s="205"/>
      <c r="F21" s="205"/>
      <c r="G21" s="205"/>
      <c r="H21" s="205"/>
      <c r="I21" s="205"/>
      <c r="J21" s="205"/>
      <c r="K21" s="147"/>
      <c r="L21" s="132"/>
      <c r="M21" s="132"/>
      <c r="N21" s="132"/>
      <c r="O21" s="132"/>
      <c r="P21" s="132"/>
      <c r="Q21" s="132"/>
    </row>
    <row r="22" spans="1:17" x14ac:dyDescent="0.2">
      <c r="A22" s="206"/>
      <c r="B22" s="207"/>
      <c r="C22" s="207"/>
      <c r="D22" s="207"/>
      <c r="E22" s="207"/>
      <c r="F22" s="207"/>
      <c r="G22" s="207"/>
      <c r="H22" s="207"/>
      <c r="I22" s="207"/>
      <c r="J22" s="207"/>
      <c r="K22" s="147"/>
      <c r="L22" s="132"/>
      <c r="M22" s="132"/>
      <c r="N22" s="132"/>
      <c r="O22" s="132"/>
      <c r="P22" s="132"/>
      <c r="Q22" s="132"/>
    </row>
    <row r="23" spans="1:17" x14ac:dyDescent="0.2">
      <c r="A23" s="155"/>
      <c r="B23" s="156" t="s">
        <v>7</v>
      </c>
      <c r="C23" s="157">
        <v>4</v>
      </c>
      <c r="D23" s="157"/>
      <c r="E23" s="157"/>
      <c r="F23" s="157"/>
      <c r="G23" s="157">
        <v>2</v>
      </c>
      <c r="H23" s="157"/>
      <c r="I23" s="157">
        <v>1</v>
      </c>
      <c r="J23" s="158"/>
      <c r="K23" s="147"/>
      <c r="L23" s="132"/>
      <c r="M23" s="132"/>
      <c r="N23" s="132"/>
      <c r="O23" s="132"/>
      <c r="P23" s="132"/>
      <c r="Q23" s="132"/>
    </row>
    <row r="24" spans="1:17" x14ac:dyDescent="0.2">
      <c r="A24" s="155"/>
      <c r="B24" s="156" t="s">
        <v>14</v>
      </c>
      <c r="C24" s="157"/>
      <c r="D24" s="157"/>
      <c r="E24" s="157"/>
      <c r="F24" s="157"/>
      <c r="G24" s="157">
        <v>2</v>
      </c>
      <c r="H24" s="157"/>
      <c r="I24" s="157">
        <v>1</v>
      </c>
      <c r="J24" s="158"/>
      <c r="K24" s="147"/>
      <c r="L24" s="132"/>
      <c r="M24" s="132"/>
      <c r="N24" s="132"/>
      <c r="O24" s="132"/>
      <c r="P24" s="132"/>
      <c r="Q24" s="132"/>
    </row>
    <row r="25" spans="1:17" x14ac:dyDescent="0.2">
      <c r="A25" s="155"/>
      <c r="B25" s="156" t="s">
        <v>8</v>
      </c>
      <c r="C25" s="157">
        <v>10</v>
      </c>
      <c r="D25" s="157"/>
      <c r="E25" s="157"/>
      <c r="F25" s="157"/>
      <c r="G25" s="157">
        <v>2</v>
      </c>
      <c r="H25" s="157"/>
      <c r="I25" s="157">
        <v>1</v>
      </c>
      <c r="J25" s="158"/>
      <c r="K25" s="147"/>
      <c r="L25" s="132"/>
      <c r="M25" s="132"/>
      <c r="N25" s="132"/>
      <c r="O25" s="132"/>
      <c r="P25" s="132"/>
      <c r="Q25" s="132"/>
    </row>
    <row r="26" spans="1:17" x14ac:dyDescent="0.2">
      <c r="A26" s="155"/>
      <c r="B26" s="156" t="s">
        <v>9</v>
      </c>
      <c r="C26" s="157">
        <v>10</v>
      </c>
      <c r="D26" s="157"/>
      <c r="E26" s="157"/>
      <c r="F26" s="157"/>
      <c r="G26" s="157">
        <v>2</v>
      </c>
      <c r="H26" s="157"/>
      <c r="I26" s="157">
        <v>1</v>
      </c>
      <c r="J26" s="158"/>
      <c r="K26" s="147"/>
      <c r="L26" s="132"/>
      <c r="M26" s="132"/>
      <c r="N26" s="132"/>
      <c r="O26" s="132"/>
      <c r="P26" s="132"/>
      <c r="Q26" s="132"/>
    </row>
    <row r="27" spans="1:17" ht="25.5" x14ac:dyDescent="0.2">
      <c r="A27" s="155"/>
      <c r="B27" s="156" t="s">
        <v>10</v>
      </c>
      <c r="C27" s="157">
        <v>5</v>
      </c>
      <c r="D27" s="157"/>
      <c r="E27" s="157"/>
      <c r="F27" s="157"/>
      <c r="G27" s="157">
        <v>0</v>
      </c>
      <c r="H27" s="157"/>
      <c r="I27" s="157">
        <v>2</v>
      </c>
      <c r="J27" s="158"/>
      <c r="K27" s="147"/>
      <c r="L27" s="132"/>
      <c r="M27" s="132"/>
      <c r="N27" s="132"/>
      <c r="O27" s="132"/>
      <c r="P27" s="132"/>
      <c r="Q27" s="132"/>
    </row>
    <row r="28" spans="1:17" x14ac:dyDescent="0.2">
      <c r="A28" s="155"/>
      <c r="B28" s="156" t="s">
        <v>11</v>
      </c>
      <c r="C28" s="157">
        <v>8</v>
      </c>
      <c r="D28" s="157"/>
      <c r="E28" s="157"/>
      <c r="F28" s="157"/>
      <c r="G28" s="157">
        <v>1</v>
      </c>
      <c r="H28" s="157"/>
      <c r="I28" s="157">
        <v>0</v>
      </c>
      <c r="J28" s="158"/>
      <c r="K28" s="147"/>
      <c r="L28" s="132"/>
      <c r="M28" s="132"/>
      <c r="N28" s="132"/>
      <c r="O28" s="132"/>
      <c r="P28" s="132"/>
      <c r="Q28" s="132"/>
    </row>
    <row r="29" spans="1:17" x14ac:dyDescent="0.2">
      <c r="A29" s="155"/>
      <c r="B29" s="156" t="s">
        <v>12</v>
      </c>
      <c r="C29" s="157">
        <v>10</v>
      </c>
      <c r="D29" s="157"/>
      <c r="E29" s="157"/>
      <c r="F29" s="157"/>
      <c r="G29" s="157">
        <v>1</v>
      </c>
      <c r="H29" s="157"/>
      <c r="I29" s="157"/>
      <c r="J29" s="158">
        <v>30</v>
      </c>
      <c r="K29" s="147"/>
      <c r="L29" s="132"/>
      <c r="M29" s="132"/>
      <c r="N29" s="132"/>
      <c r="O29" s="132"/>
      <c r="P29" s="132"/>
      <c r="Q29" s="132"/>
    </row>
    <row r="30" spans="1:17" x14ac:dyDescent="0.2">
      <c r="A30" s="155"/>
      <c r="B30" s="156" t="s">
        <v>13</v>
      </c>
      <c r="C30" s="157">
        <v>0</v>
      </c>
      <c r="D30" s="157"/>
      <c r="E30" s="157"/>
      <c r="F30" s="157"/>
      <c r="G30" s="157"/>
      <c r="H30" s="157"/>
      <c r="I30" s="157"/>
      <c r="J30" s="158"/>
      <c r="K30" s="147"/>
      <c r="L30" s="132"/>
      <c r="M30" s="132"/>
      <c r="N30" s="132"/>
      <c r="O30" s="132"/>
      <c r="P30" s="132"/>
      <c r="Q30" s="132"/>
    </row>
    <row r="31" spans="1:17" x14ac:dyDescent="0.2">
      <c r="A31" s="7"/>
      <c r="B31" s="6" t="s">
        <v>42</v>
      </c>
      <c r="C31" s="4"/>
      <c r="D31" s="4"/>
      <c r="E31" s="4"/>
      <c r="F31" s="4"/>
      <c r="G31" s="4"/>
      <c r="H31" s="4"/>
      <c r="I31" s="4"/>
      <c r="J31" s="5"/>
      <c r="K31" s="147"/>
      <c r="L31" s="132"/>
      <c r="M31" s="132"/>
      <c r="N31" s="132"/>
      <c r="O31" s="132"/>
      <c r="P31" s="132"/>
      <c r="Q31" s="132"/>
    </row>
    <row r="32" spans="1:17" x14ac:dyDescent="0.2">
      <c r="A32" s="7"/>
      <c r="B32" s="6" t="s">
        <v>42</v>
      </c>
      <c r="C32" s="4"/>
      <c r="D32" s="4"/>
      <c r="E32" s="4"/>
      <c r="F32" s="4"/>
      <c r="G32" s="4"/>
      <c r="H32" s="4"/>
      <c r="I32" s="4"/>
      <c r="J32" s="5"/>
      <c r="K32" s="147"/>
      <c r="L32" s="132"/>
      <c r="M32" s="132"/>
      <c r="N32" s="132"/>
      <c r="O32" s="132"/>
      <c r="P32" s="132"/>
      <c r="Q32" s="132"/>
    </row>
    <row r="33" spans="1:17" ht="13.5" thickBot="1" x14ac:dyDescent="0.25">
      <c r="A33" s="8"/>
      <c r="B33" s="9" t="s">
        <v>42</v>
      </c>
      <c r="C33" s="10"/>
      <c r="D33" s="10"/>
      <c r="E33" s="10"/>
      <c r="F33" s="10"/>
      <c r="G33" s="10"/>
      <c r="H33" s="10"/>
      <c r="I33" s="10"/>
      <c r="J33" s="115"/>
      <c r="K33" s="147"/>
      <c r="L33" s="132"/>
      <c r="M33" s="132"/>
      <c r="N33" s="132"/>
      <c r="O33" s="132"/>
      <c r="P33" s="132"/>
      <c r="Q33" s="132"/>
    </row>
    <row r="34" spans="1:17" x14ac:dyDescent="0.2">
      <c r="A34" s="176" t="s">
        <v>15</v>
      </c>
      <c r="B34" s="177"/>
      <c r="C34" s="177"/>
      <c r="D34" s="177"/>
      <c r="E34" s="177"/>
      <c r="F34" s="177"/>
      <c r="G34" s="177"/>
      <c r="H34" s="177"/>
      <c r="I34" s="177"/>
      <c r="J34" s="177"/>
      <c r="K34" s="147"/>
      <c r="L34" s="132"/>
      <c r="M34" s="132"/>
      <c r="N34" s="132"/>
      <c r="O34" s="132"/>
      <c r="P34" s="132"/>
      <c r="Q34" s="132"/>
    </row>
    <row r="35" spans="1:17" x14ac:dyDescent="0.2">
      <c r="A35" s="178"/>
      <c r="B35" s="179"/>
      <c r="C35" s="179"/>
      <c r="D35" s="179"/>
      <c r="E35" s="179"/>
      <c r="F35" s="179"/>
      <c r="G35" s="179"/>
      <c r="H35" s="179"/>
      <c r="I35" s="179"/>
      <c r="J35" s="179"/>
      <c r="K35" s="147"/>
      <c r="L35" s="132"/>
      <c r="M35" s="132"/>
      <c r="N35" s="132"/>
      <c r="O35" s="132"/>
      <c r="P35" s="132"/>
      <c r="Q35" s="132"/>
    </row>
    <row r="36" spans="1:17" x14ac:dyDescent="0.2">
      <c r="A36" s="159"/>
      <c r="B36" s="160" t="s">
        <v>16</v>
      </c>
      <c r="C36" s="161"/>
      <c r="D36" s="161"/>
      <c r="E36" s="161"/>
      <c r="F36" s="161">
        <v>400</v>
      </c>
      <c r="G36" s="162">
        <v>0</v>
      </c>
      <c r="H36" s="162"/>
      <c r="I36" s="162">
        <v>8</v>
      </c>
      <c r="J36" s="163"/>
      <c r="K36" s="147"/>
      <c r="L36" s="132"/>
      <c r="M36" s="132"/>
      <c r="N36" s="132"/>
      <c r="O36" s="132"/>
      <c r="P36" s="132"/>
      <c r="Q36" s="132"/>
    </row>
    <row r="37" spans="1:17" x14ac:dyDescent="0.2">
      <c r="A37" s="164"/>
      <c r="B37" s="165" t="s">
        <v>17</v>
      </c>
      <c r="C37" s="162"/>
      <c r="D37" s="162"/>
      <c r="E37" s="162"/>
      <c r="F37" s="162">
        <v>100</v>
      </c>
      <c r="G37" s="162">
        <v>0</v>
      </c>
      <c r="H37" s="162"/>
      <c r="I37" s="162">
        <v>8</v>
      </c>
      <c r="J37" s="163"/>
      <c r="K37" s="147"/>
      <c r="L37" s="132"/>
      <c r="M37" s="132"/>
      <c r="N37" s="132"/>
      <c r="O37" s="132"/>
      <c r="P37" s="132"/>
      <c r="Q37" s="132"/>
    </row>
    <row r="38" spans="1:17" x14ac:dyDescent="0.2">
      <c r="A38" s="164"/>
      <c r="B38" s="165" t="s">
        <v>18</v>
      </c>
      <c r="C38" s="162"/>
      <c r="D38" s="162"/>
      <c r="E38" s="162"/>
      <c r="F38" s="162">
        <v>40</v>
      </c>
      <c r="G38" s="162">
        <v>8</v>
      </c>
      <c r="H38" s="162"/>
      <c r="I38" s="162">
        <v>0</v>
      </c>
      <c r="J38" s="163"/>
      <c r="K38" s="147"/>
      <c r="L38" s="132"/>
      <c r="M38" s="132"/>
      <c r="N38" s="132"/>
      <c r="O38" s="132"/>
      <c r="P38" s="132"/>
      <c r="Q38" s="132"/>
    </row>
    <row r="39" spans="1:17" x14ac:dyDescent="0.2">
      <c r="A39" s="164"/>
      <c r="B39" s="165" t="s">
        <v>69</v>
      </c>
      <c r="C39" s="162">
        <v>10</v>
      </c>
      <c r="D39" s="162"/>
      <c r="E39" s="162"/>
      <c r="F39" s="162"/>
      <c r="G39" s="162">
        <v>0</v>
      </c>
      <c r="H39" s="162"/>
      <c r="I39" s="162">
        <v>0</v>
      </c>
      <c r="J39" s="163"/>
      <c r="K39" s="147"/>
      <c r="L39" s="132"/>
      <c r="M39" s="132"/>
      <c r="N39" s="132"/>
      <c r="O39" s="132"/>
      <c r="P39" s="132"/>
      <c r="Q39" s="132"/>
    </row>
    <row r="40" spans="1:17" ht="19.5" customHeight="1" x14ac:dyDescent="0.2">
      <c r="A40" s="164"/>
      <c r="B40" s="165" t="s">
        <v>20</v>
      </c>
      <c r="C40" s="166">
        <v>50</v>
      </c>
      <c r="D40" s="166"/>
      <c r="E40" s="166"/>
      <c r="F40" s="166"/>
      <c r="G40" s="166"/>
      <c r="H40" s="166"/>
      <c r="I40" s="166"/>
      <c r="J40" s="167">
        <v>40</v>
      </c>
      <c r="K40" s="147"/>
      <c r="L40" s="132"/>
      <c r="M40" s="132"/>
      <c r="N40" s="132"/>
      <c r="O40" s="132"/>
      <c r="P40" s="132"/>
      <c r="Q40" s="132"/>
    </row>
    <row r="41" spans="1:17" ht="17.25" customHeight="1" x14ac:dyDescent="0.2">
      <c r="A41" s="164"/>
      <c r="B41" s="165" t="s">
        <v>32</v>
      </c>
      <c r="C41" s="162">
        <v>1</v>
      </c>
      <c r="D41" s="162"/>
      <c r="E41" s="162"/>
      <c r="F41" s="162"/>
      <c r="G41" s="162"/>
      <c r="H41" s="162"/>
      <c r="I41" s="162">
        <v>8</v>
      </c>
      <c r="J41" s="163"/>
      <c r="K41" s="147"/>
      <c r="L41" s="132"/>
      <c r="M41" s="132"/>
      <c r="N41" s="132"/>
      <c r="O41" s="132"/>
      <c r="P41" s="132"/>
      <c r="Q41" s="132"/>
    </row>
    <row r="42" spans="1:17" x14ac:dyDescent="0.2">
      <c r="A42" s="7"/>
      <c r="B42" s="6" t="s">
        <v>42</v>
      </c>
      <c r="C42" s="4"/>
      <c r="D42" s="4"/>
      <c r="E42" s="4"/>
      <c r="F42" s="4"/>
      <c r="G42" s="4"/>
      <c r="H42" s="4"/>
      <c r="I42" s="4"/>
      <c r="J42" s="5"/>
      <c r="K42" s="147"/>
      <c r="L42" s="132"/>
      <c r="M42" s="132"/>
      <c r="N42" s="132"/>
      <c r="O42" s="132"/>
      <c r="P42" s="132"/>
      <c r="Q42" s="132"/>
    </row>
    <row r="43" spans="1:17" ht="13.5" thickBot="1" x14ac:dyDescent="0.25">
      <c r="A43" s="8"/>
      <c r="B43" s="9" t="s">
        <v>42</v>
      </c>
      <c r="C43" s="10"/>
      <c r="D43" s="10"/>
      <c r="E43" s="10"/>
      <c r="F43" s="10"/>
      <c r="G43" s="10"/>
      <c r="H43" s="10"/>
      <c r="I43" s="10"/>
      <c r="J43" s="115"/>
      <c r="K43" s="147"/>
      <c r="L43" s="132"/>
      <c r="M43" s="132"/>
      <c r="N43" s="132"/>
      <c r="O43" s="132"/>
      <c r="P43" s="132"/>
      <c r="Q43" s="132"/>
    </row>
    <row r="44" spans="1:17" x14ac:dyDescent="0.2">
      <c r="A44" s="180" t="s">
        <v>21</v>
      </c>
      <c r="B44" s="181"/>
      <c r="C44" s="181"/>
      <c r="D44" s="181"/>
      <c r="E44" s="181"/>
      <c r="F44" s="181"/>
      <c r="G44" s="181"/>
      <c r="H44" s="181"/>
      <c r="I44" s="181"/>
      <c r="J44" s="181"/>
      <c r="K44" s="147"/>
      <c r="L44" s="132"/>
      <c r="M44" s="132"/>
      <c r="N44" s="132"/>
      <c r="O44" s="132"/>
      <c r="P44" s="132"/>
      <c r="Q44" s="132"/>
    </row>
    <row r="45" spans="1:17" x14ac:dyDescent="0.2">
      <c r="A45" s="182"/>
      <c r="B45" s="183"/>
      <c r="C45" s="183"/>
      <c r="D45" s="183"/>
      <c r="E45" s="183"/>
      <c r="F45" s="183"/>
      <c r="G45" s="183"/>
      <c r="H45" s="183"/>
      <c r="I45" s="183"/>
      <c r="J45" s="183"/>
      <c r="K45" s="147"/>
      <c r="L45" s="132"/>
      <c r="M45" s="132"/>
      <c r="N45" s="132"/>
      <c r="O45" s="132"/>
      <c r="P45" s="132"/>
      <c r="Q45" s="132"/>
    </row>
    <row r="46" spans="1:17" x14ac:dyDescent="0.2">
      <c r="A46" s="168"/>
      <c r="B46" s="169" t="s">
        <v>59</v>
      </c>
      <c r="C46" s="170"/>
      <c r="D46" s="170">
        <v>1</v>
      </c>
      <c r="E46" s="170"/>
      <c r="F46" s="170"/>
      <c r="G46" s="171">
        <v>1</v>
      </c>
      <c r="H46" s="171"/>
      <c r="I46" s="171">
        <v>3</v>
      </c>
      <c r="J46" s="172"/>
      <c r="K46" s="147"/>
      <c r="L46" s="132"/>
      <c r="M46" s="132"/>
      <c r="N46" s="132"/>
      <c r="O46" s="132"/>
      <c r="P46" s="132"/>
      <c r="Q46" s="132"/>
    </row>
    <row r="47" spans="1:17" x14ac:dyDescent="0.2">
      <c r="A47" s="173"/>
      <c r="B47" s="174" t="s">
        <v>24</v>
      </c>
      <c r="C47" s="171"/>
      <c r="D47" s="171">
        <v>5</v>
      </c>
      <c r="E47" s="171"/>
      <c r="F47" s="171"/>
      <c r="G47" s="171">
        <v>0</v>
      </c>
      <c r="H47" s="171"/>
      <c r="I47" s="171">
        <v>5</v>
      </c>
      <c r="J47" s="172"/>
      <c r="K47" s="147"/>
      <c r="L47" s="132"/>
      <c r="M47" s="132"/>
      <c r="N47" s="132"/>
      <c r="O47" s="132"/>
      <c r="P47" s="132"/>
      <c r="Q47" s="132"/>
    </row>
    <row r="48" spans="1:17" x14ac:dyDescent="0.2">
      <c r="A48" s="173"/>
      <c r="B48" s="174" t="s">
        <v>25</v>
      </c>
      <c r="C48" s="171"/>
      <c r="D48" s="171"/>
      <c r="E48" s="171"/>
      <c r="F48" s="171"/>
      <c r="G48" s="171"/>
      <c r="H48" s="171"/>
      <c r="I48" s="171"/>
      <c r="J48" s="172"/>
      <c r="K48" s="147"/>
      <c r="L48" s="132"/>
      <c r="M48" s="132"/>
      <c r="N48" s="132"/>
      <c r="O48" s="132"/>
      <c r="P48" s="132"/>
      <c r="Q48" s="132"/>
    </row>
    <row r="49" spans="1:17" x14ac:dyDescent="0.2">
      <c r="A49" s="173"/>
      <c r="B49" s="174" t="s">
        <v>26</v>
      </c>
      <c r="C49" s="171"/>
      <c r="D49" s="171"/>
      <c r="E49" s="171"/>
      <c r="F49" s="171"/>
      <c r="G49" s="171"/>
      <c r="H49" s="171"/>
      <c r="I49" s="171"/>
      <c r="J49" s="172"/>
      <c r="K49" s="147"/>
      <c r="L49" s="132"/>
      <c r="M49" s="132"/>
      <c r="N49" s="132"/>
      <c r="O49" s="132"/>
      <c r="P49" s="132"/>
      <c r="Q49" s="132"/>
    </row>
    <row r="50" spans="1:17" x14ac:dyDescent="0.2">
      <c r="A50" s="7"/>
      <c r="B50" s="6" t="s">
        <v>42</v>
      </c>
      <c r="C50" s="4"/>
      <c r="D50" s="4"/>
      <c r="E50" s="4"/>
      <c r="F50" s="4"/>
      <c r="G50" s="4"/>
      <c r="H50" s="4"/>
      <c r="I50" s="4"/>
      <c r="J50" s="5"/>
      <c r="K50" s="147"/>
      <c r="L50" s="132"/>
      <c r="M50" s="132"/>
      <c r="N50" s="132"/>
      <c r="O50" s="132"/>
      <c r="P50" s="132"/>
      <c r="Q50" s="132"/>
    </row>
    <row r="51" spans="1:17" x14ac:dyDescent="0.2">
      <c r="A51" s="7"/>
      <c r="B51" s="6" t="s">
        <v>42</v>
      </c>
      <c r="C51" s="4"/>
      <c r="D51" s="4"/>
      <c r="E51" s="4"/>
      <c r="F51" s="4"/>
      <c r="G51" s="4"/>
      <c r="H51" s="4"/>
      <c r="I51" s="4"/>
      <c r="J51" s="5"/>
      <c r="K51" s="147"/>
      <c r="L51" s="132"/>
      <c r="M51" s="132"/>
      <c r="N51" s="132"/>
      <c r="O51" s="132"/>
      <c r="P51" s="132"/>
      <c r="Q51" s="132"/>
    </row>
    <row r="52" spans="1:17" x14ac:dyDescent="0.2">
      <c r="A52" s="7"/>
      <c r="B52" s="6" t="s">
        <v>42</v>
      </c>
      <c r="C52" s="4"/>
      <c r="D52" s="4"/>
      <c r="E52" s="4"/>
      <c r="F52" s="4"/>
      <c r="G52" s="4"/>
      <c r="H52" s="4"/>
      <c r="I52" s="4"/>
      <c r="J52" s="5"/>
      <c r="K52" s="147"/>
      <c r="L52" s="132"/>
      <c r="M52" s="132"/>
      <c r="N52" s="132"/>
      <c r="O52" s="132"/>
      <c r="P52" s="132"/>
      <c r="Q52" s="132"/>
    </row>
    <row r="53" spans="1:17" ht="13.5" thickBot="1" x14ac:dyDescent="0.25">
      <c r="A53" s="8"/>
      <c r="B53" s="9" t="s">
        <v>42</v>
      </c>
      <c r="C53" s="10"/>
      <c r="D53" s="10"/>
      <c r="E53" s="10"/>
      <c r="F53" s="10"/>
      <c r="G53" s="10"/>
      <c r="H53" s="10"/>
      <c r="I53" s="10"/>
      <c r="J53" s="115"/>
      <c r="K53" s="147"/>
      <c r="L53" s="132"/>
      <c r="M53" s="132"/>
      <c r="N53" s="132"/>
      <c r="O53" s="132"/>
      <c r="P53" s="132"/>
      <c r="Q53" s="132"/>
    </row>
    <row r="54" spans="1:17" s="132" customFormat="1" x14ac:dyDescent="0.2">
      <c r="B54" s="137"/>
    </row>
    <row r="55" spans="1:17" s="132" customFormat="1" x14ac:dyDescent="0.2">
      <c r="B55" s="137"/>
    </row>
    <row r="56" spans="1:17" s="132" customFormat="1" x14ac:dyDescent="0.2">
      <c r="B56" s="137"/>
    </row>
    <row r="57" spans="1:17" s="132" customFormat="1" x14ac:dyDescent="0.2">
      <c r="B57" s="137"/>
    </row>
    <row r="58" spans="1:17" s="132" customFormat="1" x14ac:dyDescent="0.2">
      <c r="B58" s="137"/>
    </row>
    <row r="59" spans="1:17" s="132" customFormat="1" x14ac:dyDescent="0.2">
      <c r="B59" s="137"/>
    </row>
    <row r="60" spans="1:17" s="132" customFormat="1" x14ac:dyDescent="0.2">
      <c r="B60" s="137"/>
    </row>
    <row r="61" spans="1:17" s="132" customFormat="1" x14ac:dyDescent="0.2">
      <c r="B61" s="137"/>
    </row>
    <row r="62" spans="1:17" s="132" customFormat="1" x14ac:dyDescent="0.2">
      <c r="B62" s="137"/>
    </row>
    <row r="63" spans="1:17" s="132" customFormat="1" x14ac:dyDescent="0.2">
      <c r="B63" s="137"/>
    </row>
    <row r="64" spans="1:17" s="132" customFormat="1" x14ac:dyDescent="0.2">
      <c r="B64" s="137"/>
    </row>
    <row r="65" spans="2:4" s="132" customFormat="1" x14ac:dyDescent="0.2">
      <c r="B65" s="137"/>
    </row>
    <row r="66" spans="2:4" s="132" customFormat="1" x14ac:dyDescent="0.2">
      <c r="B66" s="137"/>
    </row>
    <row r="67" spans="2:4" s="132" customFormat="1" x14ac:dyDescent="0.2">
      <c r="B67" s="137"/>
    </row>
    <row r="68" spans="2:4" s="132" customFormat="1" x14ac:dyDescent="0.2">
      <c r="B68" s="137"/>
    </row>
    <row r="69" spans="2:4" s="132" customFormat="1" x14ac:dyDescent="0.2">
      <c r="B69" s="137"/>
      <c r="D69" s="149"/>
    </row>
    <row r="70" spans="2:4" s="132" customFormat="1" x14ac:dyDescent="0.2">
      <c r="B70" s="137"/>
    </row>
    <row r="71" spans="2:4" s="132" customFormat="1" x14ac:dyDescent="0.2">
      <c r="B71" s="137"/>
    </row>
    <row r="72" spans="2:4" s="132" customFormat="1" x14ac:dyDescent="0.2">
      <c r="B72" s="137"/>
    </row>
    <row r="73" spans="2:4" s="132" customFormat="1" x14ac:dyDescent="0.2">
      <c r="B73" s="137"/>
    </row>
    <row r="74" spans="2:4" s="132" customFormat="1" x14ac:dyDescent="0.2">
      <c r="B74" s="137"/>
    </row>
    <row r="75" spans="2:4" s="132" customFormat="1" x14ac:dyDescent="0.2">
      <c r="B75" s="137"/>
    </row>
    <row r="76" spans="2:4" s="132" customFormat="1" x14ac:dyDescent="0.2">
      <c r="B76" s="137"/>
    </row>
    <row r="77" spans="2:4" s="132" customFormat="1" x14ac:dyDescent="0.2">
      <c r="B77" s="137"/>
    </row>
    <row r="78" spans="2:4" s="132" customFormat="1" x14ac:dyDescent="0.2">
      <c r="B78" s="137"/>
    </row>
    <row r="79" spans="2:4" s="132" customFormat="1" x14ac:dyDescent="0.2">
      <c r="B79" s="137"/>
    </row>
    <row r="80" spans="2:4" s="132" customFormat="1" x14ac:dyDescent="0.2">
      <c r="B80" s="137"/>
    </row>
    <row r="81" spans="2:17" s="132" customFormat="1" x14ac:dyDescent="0.2">
      <c r="B81" s="137"/>
    </row>
    <row r="82" spans="2:17" s="132" customFormat="1" x14ac:dyDescent="0.2">
      <c r="B82" s="137"/>
    </row>
    <row r="83" spans="2:17" x14ac:dyDescent="0.2">
      <c r="L83" s="132"/>
      <c r="M83" s="132"/>
      <c r="N83" s="132"/>
      <c r="O83" s="132"/>
      <c r="P83" s="132"/>
      <c r="Q83" s="132"/>
    </row>
    <row r="84" spans="2:17" x14ac:dyDescent="0.2">
      <c r="L84" s="132"/>
      <c r="M84" s="132"/>
      <c r="N84" s="132"/>
      <c r="O84" s="132"/>
      <c r="P84" s="132"/>
      <c r="Q84" s="132"/>
    </row>
    <row r="85" spans="2:17" x14ac:dyDescent="0.2">
      <c r="L85" s="132"/>
      <c r="M85" s="132"/>
      <c r="N85" s="132"/>
      <c r="O85" s="132"/>
      <c r="P85" s="132"/>
      <c r="Q85" s="132"/>
    </row>
    <row r="86" spans="2:17" x14ac:dyDescent="0.2">
      <c r="L86" s="132"/>
      <c r="M86" s="132"/>
      <c r="N86" s="132"/>
      <c r="O86" s="132"/>
      <c r="P86" s="132"/>
      <c r="Q86" s="132"/>
    </row>
    <row r="87" spans="2:17" x14ac:dyDescent="0.2">
      <c r="L87" s="132"/>
      <c r="M87" s="132"/>
      <c r="N87" s="132"/>
      <c r="O87" s="132"/>
      <c r="P87" s="132"/>
      <c r="Q87" s="132"/>
    </row>
    <row r="88" spans="2:17" x14ac:dyDescent="0.2">
      <c r="L88" s="132"/>
      <c r="M88" s="132"/>
      <c r="N88" s="132"/>
      <c r="O88" s="132"/>
      <c r="P88" s="132"/>
      <c r="Q88" s="132"/>
    </row>
    <row r="89" spans="2:17" x14ac:dyDescent="0.2">
      <c r="L89" s="132"/>
      <c r="M89" s="132"/>
      <c r="N89" s="132"/>
      <c r="O89" s="132"/>
      <c r="P89" s="132"/>
      <c r="Q89" s="132"/>
    </row>
    <row r="90" spans="2:17" x14ac:dyDescent="0.2">
      <c r="L90" s="132"/>
      <c r="M90" s="132"/>
      <c r="N90" s="132"/>
      <c r="O90" s="132"/>
      <c r="P90" s="132"/>
      <c r="Q90" s="132"/>
    </row>
    <row r="91" spans="2:17" x14ac:dyDescent="0.2">
      <c r="L91" s="132"/>
      <c r="M91" s="132"/>
      <c r="N91" s="132"/>
      <c r="O91" s="132"/>
      <c r="P91" s="132"/>
      <c r="Q91" s="132"/>
    </row>
    <row r="92" spans="2:17" x14ac:dyDescent="0.2">
      <c r="L92" s="132"/>
      <c r="M92" s="132"/>
      <c r="N92" s="132"/>
      <c r="O92" s="132"/>
      <c r="P92" s="132"/>
      <c r="Q92" s="132"/>
    </row>
    <row r="93" spans="2:17" x14ac:dyDescent="0.2">
      <c r="L93" s="132"/>
      <c r="M93" s="132"/>
      <c r="N93" s="132"/>
      <c r="O93" s="132"/>
      <c r="P93" s="132"/>
      <c r="Q93" s="132"/>
    </row>
    <row r="94" spans="2:17" x14ac:dyDescent="0.2">
      <c r="L94" s="132"/>
      <c r="M94" s="132"/>
      <c r="N94" s="132"/>
      <c r="O94" s="132"/>
      <c r="P94" s="132"/>
      <c r="Q94" s="132"/>
    </row>
    <row r="95" spans="2:17" x14ac:dyDescent="0.2">
      <c r="L95" s="132"/>
      <c r="M95" s="132"/>
      <c r="N95" s="132"/>
      <c r="O95" s="132"/>
      <c r="P95" s="132"/>
      <c r="Q95" s="132"/>
    </row>
    <row r="96" spans="2:17" x14ac:dyDescent="0.2">
      <c r="L96" s="132"/>
      <c r="M96" s="132"/>
      <c r="N96" s="132"/>
      <c r="O96" s="132"/>
      <c r="P96" s="132"/>
      <c r="Q96" s="132"/>
    </row>
    <row r="97" spans="12:17" x14ac:dyDescent="0.2">
      <c r="L97" s="132"/>
      <c r="M97" s="132"/>
      <c r="N97" s="132"/>
      <c r="O97" s="132"/>
      <c r="P97" s="132"/>
      <c r="Q97" s="132"/>
    </row>
    <row r="98" spans="12:17" x14ac:dyDescent="0.2">
      <c r="L98" s="132"/>
      <c r="M98" s="132"/>
      <c r="N98" s="132"/>
      <c r="O98" s="132"/>
      <c r="P98" s="132"/>
      <c r="Q98" s="132"/>
    </row>
    <row r="99" spans="12:17" x14ac:dyDescent="0.2">
      <c r="L99" s="132"/>
      <c r="M99" s="132"/>
      <c r="N99" s="132"/>
      <c r="O99" s="132"/>
      <c r="P99" s="132"/>
      <c r="Q99" s="132"/>
    </row>
    <row r="100" spans="12:17" x14ac:dyDescent="0.2">
      <c r="L100" s="132"/>
      <c r="M100" s="132"/>
      <c r="N100" s="132"/>
      <c r="O100" s="132"/>
      <c r="P100" s="132"/>
      <c r="Q100" s="132"/>
    </row>
    <row r="101" spans="12:17" x14ac:dyDescent="0.2">
      <c r="L101" s="132"/>
      <c r="M101" s="132"/>
      <c r="N101" s="132"/>
      <c r="O101" s="132"/>
      <c r="P101" s="132"/>
      <c r="Q101" s="132"/>
    </row>
    <row r="102" spans="12:17" x14ac:dyDescent="0.2">
      <c r="L102" s="132"/>
      <c r="M102" s="132"/>
      <c r="N102" s="132"/>
      <c r="O102" s="132"/>
      <c r="P102" s="132"/>
      <c r="Q102" s="132"/>
    </row>
    <row r="103" spans="12:17" x14ac:dyDescent="0.2">
      <c r="L103" s="132"/>
      <c r="M103" s="132"/>
      <c r="N103" s="132"/>
      <c r="O103" s="132"/>
      <c r="P103" s="132"/>
      <c r="Q103" s="132"/>
    </row>
    <row r="104" spans="12:17" x14ac:dyDescent="0.2">
      <c r="L104" s="132"/>
      <c r="M104" s="132"/>
      <c r="N104" s="132"/>
      <c r="O104" s="132"/>
      <c r="P104" s="132"/>
      <c r="Q104" s="132"/>
    </row>
    <row r="105" spans="12:17" x14ac:dyDescent="0.2">
      <c r="L105" s="132"/>
      <c r="M105" s="132"/>
      <c r="N105" s="132"/>
      <c r="O105" s="132"/>
      <c r="P105" s="132"/>
      <c r="Q105" s="132"/>
    </row>
    <row r="106" spans="12:17" x14ac:dyDescent="0.2">
      <c r="L106" s="132"/>
      <c r="M106" s="132"/>
      <c r="N106" s="132"/>
      <c r="O106" s="132"/>
      <c r="P106" s="132"/>
      <c r="Q106" s="132"/>
    </row>
    <row r="107" spans="12:17" x14ac:dyDescent="0.2">
      <c r="L107" s="132"/>
      <c r="M107" s="132"/>
      <c r="N107" s="132"/>
      <c r="O107" s="132"/>
      <c r="P107" s="132"/>
      <c r="Q107" s="132"/>
    </row>
    <row r="108" spans="12:17" x14ac:dyDescent="0.2">
      <c r="L108" s="132"/>
      <c r="M108" s="132"/>
      <c r="N108" s="132"/>
      <c r="O108" s="132"/>
      <c r="P108" s="132"/>
      <c r="Q108" s="132"/>
    </row>
    <row r="109" spans="12:17" x14ac:dyDescent="0.2">
      <c r="L109" s="132"/>
      <c r="M109" s="132"/>
      <c r="N109" s="132"/>
      <c r="O109" s="132"/>
      <c r="P109" s="132"/>
      <c r="Q109" s="132"/>
    </row>
    <row r="110" spans="12:17" x14ac:dyDescent="0.2">
      <c r="L110" s="132"/>
      <c r="M110" s="132"/>
      <c r="N110" s="132"/>
      <c r="O110" s="132"/>
      <c r="P110" s="132"/>
      <c r="Q110" s="132"/>
    </row>
    <row r="111" spans="12:17" x14ac:dyDescent="0.2">
      <c r="L111" s="132"/>
      <c r="M111" s="132"/>
      <c r="N111" s="132"/>
      <c r="O111" s="132"/>
      <c r="P111" s="132"/>
      <c r="Q111" s="132"/>
    </row>
    <row r="112" spans="12:17" x14ac:dyDescent="0.2">
      <c r="L112" s="132"/>
      <c r="M112" s="132"/>
      <c r="N112" s="132"/>
      <c r="O112" s="132"/>
      <c r="P112" s="132"/>
      <c r="Q112" s="132"/>
    </row>
    <row r="113" spans="12:17" x14ac:dyDescent="0.2">
      <c r="L113" s="132"/>
      <c r="M113" s="132"/>
      <c r="N113" s="132"/>
      <c r="O113" s="132"/>
      <c r="P113" s="132"/>
      <c r="Q113" s="132"/>
    </row>
    <row r="114" spans="12:17" x14ac:dyDescent="0.2">
      <c r="L114" s="132"/>
      <c r="M114" s="132"/>
      <c r="N114" s="132"/>
      <c r="O114" s="132"/>
      <c r="P114" s="132"/>
      <c r="Q114" s="132"/>
    </row>
    <row r="115" spans="12:17" x14ac:dyDescent="0.2">
      <c r="L115" s="132"/>
      <c r="M115" s="132"/>
      <c r="N115" s="132"/>
      <c r="O115" s="132"/>
      <c r="P115" s="132"/>
      <c r="Q115" s="132"/>
    </row>
    <row r="116" spans="12:17" x14ac:dyDescent="0.2">
      <c r="L116" s="132"/>
      <c r="M116" s="132"/>
      <c r="N116" s="132"/>
      <c r="O116" s="132"/>
      <c r="P116" s="132"/>
      <c r="Q116" s="132"/>
    </row>
    <row r="117" spans="12:17" x14ac:dyDescent="0.2">
      <c r="L117" s="132"/>
      <c r="M117" s="132"/>
      <c r="N117" s="132"/>
      <c r="O117" s="132"/>
      <c r="P117" s="132"/>
      <c r="Q117" s="132"/>
    </row>
    <row r="118" spans="12:17" x14ac:dyDescent="0.2">
      <c r="L118" s="132"/>
      <c r="M118" s="132"/>
      <c r="N118" s="132"/>
      <c r="O118" s="132"/>
      <c r="P118" s="132"/>
      <c r="Q118" s="132"/>
    </row>
    <row r="119" spans="12:17" x14ac:dyDescent="0.2">
      <c r="L119" s="132"/>
      <c r="M119" s="132"/>
      <c r="N119" s="132"/>
      <c r="O119" s="132"/>
      <c r="P119" s="132"/>
      <c r="Q119" s="132"/>
    </row>
    <row r="120" spans="12:17" x14ac:dyDescent="0.2">
      <c r="L120" s="132"/>
      <c r="M120" s="132"/>
      <c r="N120" s="132"/>
      <c r="O120" s="132"/>
      <c r="P120" s="132"/>
      <c r="Q120" s="132"/>
    </row>
    <row r="121" spans="12:17" x14ac:dyDescent="0.2">
      <c r="L121" s="132"/>
      <c r="M121" s="132"/>
      <c r="N121" s="132"/>
      <c r="O121" s="132"/>
      <c r="P121" s="132"/>
      <c r="Q121" s="132"/>
    </row>
    <row r="122" spans="12:17" x14ac:dyDescent="0.2">
      <c r="L122" s="132"/>
      <c r="M122" s="132"/>
      <c r="N122" s="132"/>
      <c r="O122" s="132"/>
      <c r="P122" s="132"/>
      <c r="Q122" s="132"/>
    </row>
    <row r="123" spans="12:17" x14ac:dyDescent="0.2">
      <c r="L123" s="132"/>
      <c r="M123" s="132"/>
      <c r="N123" s="132"/>
      <c r="O123" s="132"/>
      <c r="P123" s="132"/>
      <c r="Q123" s="132"/>
    </row>
    <row r="124" spans="12:17" x14ac:dyDescent="0.2">
      <c r="L124" s="132"/>
      <c r="M124" s="132"/>
      <c r="N124" s="132"/>
      <c r="O124" s="132"/>
      <c r="P124" s="132"/>
      <c r="Q124" s="132"/>
    </row>
    <row r="125" spans="12:17" x14ac:dyDescent="0.2">
      <c r="L125" s="132"/>
      <c r="M125" s="132"/>
      <c r="N125" s="132"/>
      <c r="O125" s="132"/>
      <c r="P125" s="132"/>
      <c r="Q125" s="132"/>
    </row>
    <row r="126" spans="12:17" x14ac:dyDescent="0.2">
      <c r="L126" s="132"/>
      <c r="M126" s="132"/>
      <c r="N126" s="132"/>
      <c r="O126" s="132"/>
      <c r="P126" s="132"/>
      <c r="Q126" s="132"/>
    </row>
    <row r="127" spans="12:17" x14ac:dyDescent="0.2">
      <c r="L127" s="132"/>
      <c r="M127" s="132"/>
      <c r="N127" s="132"/>
      <c r="O127" s="132"/>
      <c r="P127" s="132"/>
      <c r="Q127" s="132"/>
    </row>
    <row r="128" spans="12:17" x14ac:dyDescent="0.2">
      <c r="L128" s="132"/>
      <c r="M128" s="132"/>
      <c r="N128" s="132"/>
      <c r="O128" s="132"/>
      <c r="P128" s="132"/>
      <c r="Q128" s="132"/>
    </row>
    <row r="129" spans="12:17" x14ac:dyDescent="0.2">
      <c r="L129" s="132"/>
      <c r="M129" s="132"/>
      <c r="N129" s="132"/>
      <c r="O129" s="132"/>
      <c r="P129" s="132"/>
      <c r="Q129" s="132"/>
    </row>
    <row r="130" spans="12:17" x14ac:dyDescent="0.2">
      <c r="L130" s="132"/>
      <c r="M130" s="132"/>
      <c r="N130" s="132"/>
      <c r="O130" s="132"/>
      <c r="P130" s="132"/>
      <c r="Q130" s="132"/>
    </row>
    <row r="131" spans="12:17" x14ac:dyDescent="0.2">
      <c r="L131" s="132"/>
      <c r="M131" s="132"/>
      <c r="N131" s="132"/>
      <c r="O131" s="132"/>
      <c r="P131" s="132"/>
      <c r="Q131" s="132"/>
    </row>
    <row r="132" spans="12:17" x14ac:dyDescent="0.2">
      <c r="L132" s="132"/>
      <c r="M132" s="132"/>
      <c r="N132" s="132"/>
      <c r="O132" s="132"/>
      <c r="P132" s="132"/>
      <c r="Q132" s="132"/>
    </row>
    <row r="133" spans="12:17" x14ac:dyDescent="0.2">
      <c r="L133" s="132"/>
      <c r="M133" s="132"/>
      <c r="N133" s="132"/>
      <c r="O133" s="132"/>
      <c r="P133" s="132"/>
      <c r="Q133" s="132"/>
    </row>
    <row r="134" spans="12:17" x14ac:dyDescent="0.2">
      <c r="L134" s="132"/>
      <c r="M134" s="132"/>
      <c r="N134" s="132"/>
      <c r="O134" s="132"/>
      <c r="P134" s="132"/>
      <c r="Q134" s="132"/>
    </row>
    <row r="135" spans="12:17" x14ac:dyDescent="0.2">
      <c r="L135" s="132"/>
      <c r="M135" s="132"/>
      <c r="N135" s="132"/>
      <c r="O135" s="132"/>
      <c r="P135" s="132"/>
      <c r="Q135" s="132"/>
    </row>
    <row r="136" spans="12:17" x14ac:dyDescent="0.2">
      <c r="L136" s="132"/>
      <c r="M136" s="132"/>
      <c r="N136" s="132"/>
      <c r="O136" s="132"/>
      <c r="P136" s="132"/>
      <c r="Q136" s="132"/>
    </row>
    <row r="137" spans="12:17" x14ac:dyDescent="0.2">
      <c r="L137" s="132"/>
      <c r="M137" s="132"/>
      <c r="N137" s="132"/>
      <c r="O137" s="132"/>
      <c r="P137" s="132"/>
      <c r="Q137" s="132"/>
    </row>
    <row r="138" spans="12:17" x14ac:dyDescent="0.2">
      <c r="L138" s="132"/>
      <c r="M138" s="132"/>
      <c r="N138" s="132"/>
      <c r="O138" s="132"/>
      <c r="P138" s="132"/>
      <c r="Q138" s="132"/>
    </row>
    <row r="139" spans="12:17" x14ac:dyDescent="0.2">
      <c r="L139" s="132"/>
      <c r="M139" s="132"/>
      <c r="N139" s="132"/>
      <c r="O139" s="132"/>
      <c r="P139" s="132"/>
      <c r="Q139" s="132"/>
    </row>
    <row r="140" spans="12:17" x14ac:dyDescent="0.2">
      <c r="L140" s="132"/>
      <c r="M140" s="132"/>
      <c r="N140" s="132"/>
      <c r="O140" s="132"/>
      <c r="P140" s="132"/>
      <c r="Q140" s="132"/>
    </row>
    <row r="141" spans="12:17" x14ac:dyDescent="0.2">
      <c r="L141" s="132"/>
      <c r="M141" s="132"/>
      <c r="N141" s="132"/>
      <c r="O141" s="132"/>
      <c r="P141" s="132"/>
      <c r="Q141" s="132"/>
    </row>
    <row r="142" spans="12:17" x14ac:dyDescent="0.2">
      <c r="L142" s="132"/>
      <c r="M142" s="132"/>
      <c r="N142" s="132"/>
      <c r="O142" s="132"/>
      <c r="P142" s="132"/>
      <c r="Q142" s="132"/>
    </row>
    <row r="143" spans="12:17" x14ac:dyDescent="0.2">
      <c r="L143" s="132"/>
      <c r="M143" s="132"/>
      <c r="N143" s="132"/>
      <c r="O143" s="132"/>
      <c r="P143" s="132"/>
      <c r="Q143" s="132"/>
    </row>
    <row r="144" spans="12:17" x14ac:dyDescent="0.2">
      <c r="L144" s="132"/>
      <c r="M144" s="132"/>
      <c r="N144" s="132"/>
      <c r="O144" s="132"/>
      <c r="P144" s="132"/>
      <c r="Q144" s="132"/>
    </row>
    <row r="145" spans="12:17" x14ac:dyDescent="0.2">
      <c r="L145" s="132"/>
      <c r="M145" s="132"/>
      <c r="N145" s="132"/>
      <c r="O145" s="132"/>
      <c r="P145" s="132"/>
      <c r="Q145" s="132"/>
    </row>
    <row r="146" spans="12:17" x14ac:dyDescent="0.2">
      <c r="L146" s="132"/>
      <c r="M146" s="132"/>
      <c r="N146" s="132"/>
      <c r="O146" s="132"/>
      <c r="P146" s="132"/>
      <c r="Q146" s="132"/>
    </row>
    <row r="147" spans="12:17" x14ac:dyDescent="0.2">
      <c r="L147" s="132"/>
      <c r="M147" s="132"/>
      <c r="N147" s="132"/>
      <c r="O147" s="132"/>
      <c r="P147" s="132"/>
      <c r="Q147" s="132"/>
    </row>
    <row r="148" spans="12:17" x14ac:dyDescent="0.2">
      <c r="L148" s="132"/>
      <c r="M148" s="132"/>
      <c r="N148" s="132"/>
      <c r="O148" s="132"/>
      <c r="P148" s="132"/>
      <c r="Q148" s="132"/>
    </row>
    <row r="149" spans="12:17" x14ac:dyDescent="0.2">
      <c r="L149" s="132"/>
      <c r="M149" s="132"/>
      <c r="N149" s="132"/>
      <c r="O149" s="132"/>
      <c r="P149" s="132"/>
      <c r="Q149" s="132"/>
    </row>
    <row r="150" spans="12:17" x14ac:dyDescent="0.2">
      <c r="L150" s="132"/>
      <c r="M150" s="132"/>
      <c r="N150" s="132"/>
      <c r="O150" s="132"/>
      <c r="P150" s="132"/>
      <c r="Q150" s="132"/>
    </row>
    <row r="151" spans="12:17" x14ac:dyDescent="0.2">
      <c r="L151" s="132"/>
      <c r="M151" s="132"/>
      <c r="N151" s="132"/>
      <c r="O151" s="132"/>
      <c r="P151" s="132"/>
      <c r="Q151" s="132"/>
    </row>
    <row r="152" spans="12:17" x14ac:dyDescent="0.2">
      <c r="L152" s="132"/>
      <c r="M152" s="132"/>
      <c r="N152" s="132"/>
      <c r="O152" s="132"/>
      <c r="P152" s="132"/>
      <c r="Q152" s="132"/>
    </row>
    <row r="153" spans="12:17" x14ac:dyDescent="0.2">
      <c r="L153" s="132"/>
      <c r="M153" s="132"/>
      <c r="N153" s="132"/>
      <c r="O153" s="132"/>
      <c r="P153" s="132"/>
      <c r="Q153" s="132"/>
    </row>
    <row r="154" spans="12:17" x14ac:dyDescent="0.2">
      <c r="L154" s="132"/>
      <c r="M154" s="132"/>
      <c r="N154" s="132"/>
      <c r="O154" s="132"/>
      <c r="P154" s="132"/>
      <c r="Q154" s="132"/>
    </row>
    <row r="155" spans="12:17" x14ac:dyDescent="0.2">
      <c r="L155" s="132"/>
      <c r="M155" s="132"/>
      <c r="N155" s="132"/>
      <c r="O155" s="132"/>
      <c r="P155" s="132"/>
      <c r="Q155" s="132"/>
    </row>
    <row r="156" spans="12:17" x14ac:dyDescent="0.2">
      <c r="L156" s="132"/>
      <c r="M156" s="132"/>
      <c r="N156" s="132"/>
      <c r="O156" s="132"/>
      <c r="P156" s="132"/>
      <c r="Q156" s="132"/>
    </row>
    <row r="157" spans="12:17" x14ac:dyDescent="0.2">
      <c r="L157" s="132"/>
      <c r="M157" s="132"/>
      <c r="N157" s="132"/>
      <c r="O157" s="132"/>
      <c r="P157" s="132"/>
      <c r="Q157" s="132"/>
    </row>
    <row r="158" spans="12:17" x14ac:dyDescent="0.2">
      <c r="L158" s="132"/>
      <c r="M158" s="132"/>
      <c r="N158" s="132"/>
      <c r="O158" s="132"/>
      <c r="P158" s="132"/>
      <c r="Q158" s="132"/>
    </row>
    <row r="159" spans="12:17" x14ac:dyDescent="0.2">
      <c r="L159" s="132"/>
      <c r="M159" s="132"/>
      <c r="N159" s="132"/>
      <c r="O159" s="132"/>
      <c r="P159" s="132"/>
      <c r="Q159" s="132"/>
    </row>
    <row r="160" spans="12:17" x14ac:dyDescent="0.2">
      <c r="L160" s="132"/>
      <c r="M160" s="132"/>
      <c r="N160" s="132"/>
      <c r="O160" s="132"/>
      <c r="P160" s="132"/>
      <c r="Q160" s="132"/>
    </row>
    <row r="161" spans="12:17" x14ac:dyDescent="0.2">
      <c r="L161" s="132"/>
      <c r="M161" s="132"/>
      <c r="N161" s="132"/>
      <c r="O161" s="132"/>
      <c r="P161" s="132"/>
      <c r="Q161" s="132"/>
    </row>
    <row r="162" spans="12:17" x14ac:dyDescent="0.2">
      <c r="L162" s="132"/>
      <c r="M162" s="132"/>
      <c r="N162" s="132"/>
      <c r="O162" s="132"/>
      <c r="P162" s="132"/>
      <c r="Q162" s="132"/>
    </row>
    <row r="163" spans="12:17" x14ac:dyDescent="0.2">
      <c r="L163" s="132"/>
      <c r="M163" s="132"/>
      <c r="N163" s="132"/>
      <c r="O163" s="132"/>
      <c r="P163" s="132"/>
      <c r="Q163" s="132"/>
    </row>
    <row r="164" spans="12:17" x14ac:dyDescent="0.2">
      <c r="L164" s="132"/>
      <c r="M164" s="132"/>
      <c r="N164" s="132"/>
      <c r="O164" s="132"/>
      <c r="P164" s="132"/>
      <c r="Q164" s="132"/>
    </row>
    <row r="165" spans="12:17" x14ac:dyDescent="0.2">
      <c r="L165" s="132"/>
      <c r="M165" s="132"/>
      <c r="N165" s="132"/>
      <c r="O165" s="132"/>
      <c r="P165" s="132"/>
      <c r="Q165" s="132"/>
    </row>
    <row r="166" spans="12:17" x14ac:dyDescent="0.2">
      <c r="L166" s="132"/>
      <c r="M166" s="132"/>
      <c r="N166" s="132"/>
      <c r="O166" s="132"/>
      <c r="P166" s="132"/>
      <c r="Q166" s="132"/>
    </row>
    <row r="167" spans="12:17" x14ac:dyDescent="0.2">
      <c r="L167" s="132"/>
      <c r="M167" s="132"/>
      <c r="N167" s="132"/>
      <c r="O167" s="132"/>
      <c r="P167" s="132"/>
      <c r="Q167" s="132"/>
    </row>
    <row r="168" spans="12:17" x14ac:dyDescent="0.2">
      <c r="L168" s="132"/>
      <c r="M168" s="132"/>
      <c r="N168" s="132"/>
      <c r="O168" s="132"/>
      <c r="P168" s="132"/>
      <c r="Q168" s="132"/>
    </row>
    <row r="169" spans="12:17" x14ac:dyDescent="0.2">
      <c r="L169" s="132"/>
      <c r="M169" s="132"/>
      <c r="N169" s="132"/>
      <c r="O169" s="132"/>
      <c r="P169" s="132"/>
      <c r="Q169" s="132"/>
    </row>
    <row r="170" spans="12:17" x14ac:dyDescent="0.2">
      <c r="L170" s="132"/>
      <c r="M170" s="132"/>
      <c r="N170" s="132"/>
      <c r="O170" s="132"/>
      <c r="P170" s="132"/>
      <c r="Q170" s="132"/>
    </row>
    <row r="171" spans="12:17" x14ac:dyDescent="0.2">
      <c r="L171" s="132"/>
      <c r="M171" s="132"/>
      <c r="N171" s="132"/>
      <c r="O171" s="132"/>
      <c r="P171" s="132"/>
      <c r="Q171" s="132"/>
    </row>
    <row r="172" spans="12:17" x14ac:dyDescent="0.2">
      <c r="L172" s="132"/>
      <c r="M172" s="132"/>
      <c r="N172" s="132"/>
      <c r="O172" s="132"/>
      <c r="P172" s="132"/>
      <c r="Q172" s="132"/>
    </row>
    <row r="173" spans="12:17" x14ac:dyDescent="0.2">
      <c r="L173" s="132"/>
      <c r="M173" s="132"/>
      <c r="N173" s="132"/>
      <c r="O173" s="132"/>
      <c r="P173" s="132"/>
      <c r="Q173" s="132"/>
    </row>
    <row r="174" spans="12:17" x14ac:dyDescent="0.2">
      <c r="L174" s="132"/>
      <c r="M174" s="132"/>
      <c r="N174" s="132"/>
      <c r="O174" s="132"/>
      <c r="P174" s="132"/>
      <c r="Q174" s="132"/>
    </row>
    <row r="175" spans="12:17" x14ac:dyDescent="0.2">
      <c r="L175" s="132"/>
      <c r="M175" s="132"/>
      <c r="N175" s="132"/>
      <c r="O175" s="132"/>
      <c r="P175" s="132"/>
      <c r="Q175" s="132"/>
    </row>
    <row r="176" spans="12:17" x14ac:dyDescent="0.2">
      <c r="L176" s="132"/>
      <c r="M176" s="132"/>
      <c r="N176" s="132"/>
      <c r="O176" s="132"/>
      <c r="P176" s="132"/>
      <c r="Q176" s="132"/>
    </row>
    <row r="177" spans="12:17" x14ac:dyDescent="0.2">
      <c r="L177" s="132"/>
      <c r="M177" s="132"/>
      <c r="N177" s="132"/>
      <c r="O177" s="132"/>
      <c r="P177" s="132"/>
      <c r="Q177" s="132"/>
    </row>
    <row r="178" spans="12:17" x14ac:dyDescent="0.2">
      <c r="L178" s="132"/>
      <c r="M178" s="132"/>
      <c r="N178" s="132"/>
      <c r="O178" s="132"/>
      <c r="P178" s="132"/>
      <c r="Q178" s="132"/>
    </row>
    <row r="179" spans="12:17" x14ac:dyDescent="0.2">
      <c r="L179" s="132"/>
      <c r="M179" s="132"/>
      <c r="N179" s="132"/>
      <c r="O179" s="132"/>
      <c r="P179" s="132"/>
      <c r="Q179" s="132"/>
    </row>
    <row r="180" spans="12:17" x14ac:dyDescent="0.2">
      <c r="L180" s="132"/>
      <c r="M180" s="132"/>
      <c r="N180" s="132"/>
      <c r="O180" s="132"/>
      <c r="P180" s="132"/>
      <c r="Q180" s="132"/>
    </row>
    <row r="181" spans="12:17" x14ac:dyDescent="0.2">
      <c r="L181" s="132"/>
      <c r="M181" s="132"/>
      <c r="N181" s="132"/>
      <c r="O181" s="132"/>
      <c r="P181" s="132"/>
      <c r="Q181" s="132"/>
    </row>
    <row r="182" spans="12:17" x14ac:dyDescent="0.2">
      <c r="L182" s="132"/>
      <c r="M182" s="132"/>
      <c r="N182" s="132"/>
      <c r="O182" s="132"/>
      <c r="P182" s="132"/>
      <c r="Q182" s="132"/>
    </row>
    <row r="183" spans="12:17" x14ac:dyDescent="0.2">
      <c r="L183" s="132"/>
      <c r="M183" s="132"/>
      <c r="N183" s="132"/>
      <c r="O183" s="132"/>
      <c r="P183" s="132"/>
      <c r="Q183" s="132"/>
    </row>
    <row r="184" spans="12:17" x14ac:dyDescent="0.2">
      <c r="L184" s="132"/>
      <c r="M184" s="132"/>
      <c r="N184" s="132"/>
      <c r="O184" s="132"/>
      <c r="P184" s="132"/>
      <c r="Q184" s="132"/>
    </row>
    <row r="185" spans="12:17" x14ac:dyDescent="0.2">
      <c r="L185" s="132"/>
      <c r="M185" s="132"/>
      <c r="N185" s="132"/>
      <c r="O185" s="132"/>
      <c r="P185" s="132"/>
      <c r="Q185" s="132"/>
    </row>
    <row r="186" spans="12:17" x14ac:dyDescent="0.2">
      <c r="L186" s="132"/>
      <c r="M186" s="132"/>
      <c r="N186" s="132"/>
      <c r="O186" s="132"/>
      <c r="P186" s="132"/>
      <c r="Q186" s="132"/>
    </row>
    <row r="187" spans="12:17" x14ac:dyDescent="0.2">
      <c r="L187" s="132"/>
      <c r="M187" s="132"/>
      <c r="N187" s="132"/>
      <c r="O187" s="132"/>
      <c r="P187" s="132"/>
      <c r="Q187" s="132"/>
    </row>
    <row r="188" spans="12:17" x14ac:dyDescent="0.2">
      <c r="L188" s="132"/>
      <c r="M188" s="132"/>
      <c r="N188" s="132"/>
      <c r="O188" s="132"/>
      <c r="P188" s="132"/>
      <c r="Q188" s="132"/>
    </row>
    <row r="189" spans="12:17" x14ac:dyDescent="0.2">
      <c r="L189" s="132"/>
      <c r="M189" s="132"/>
      <c r="N189" s="132"/>
      <c r="O189" s="132"/>
      <c r="P189" s="132"/>
      <c r="Q189" s="132"/>
    </row>
    <row r="190" spans="12:17" x14ac:dyDescent="0.2">
      <c r="L190" s="132"/>
      <c r="M190" s="132"/>
      <c r="N190" s="132"/>
      <c r="O190" s="132"/>
      <c r="P190" s="132"/>
      <c r="Q190" s="132"/>
    </row>
    <row r="191" spans="12:17" x14ac:dyDescent="0.2">
      <c r="L191" s="132"/>
      <c r="M191" s="132"/>
      <c r="N191" s="132"/>
      <c r="O191" s="132"/>
      <c r="P191" s="132"/>
      <c r="Q191" s="132"/>
    </row>
    <row r="192" spans="12:17" x14ac:dyDescent="0.2">
      <c r="L192" s="132"/>
      <c r="M192" s="132"/>
      <c r="N192" s="132"/>
      <c r="O192" s="132"/>
      <c r="P192" s="132"/>
      <c r="Q192" s="132"/>
    </row>
    <row r="193" spans="12:17" x14ac:dyDescent="0.2">
      <c r="L193" s="132"/>
      <c r="M193" s="132"/>
      <c r="N193" s="132"/>
      <c r="O193" s="132"/>
      <c r="P193" s="132"/>
      <c r="Q193" s="132"/>
    </row>
    <row r="194" spans="12:17" x14ac:dyDescent="0.2">
      <c r="L194" s="132"/>
      <c r="M194" s="132"/>
      <c r="N194" s="132"/>
      <c r="O194" s="132"/>
      <c r="P194" s="132"/>
      <c r="Q194" s="132"/>
    </row>
    <row r="195" spans="12:17" x14ac:dyDescent="0.2">
      <c r="L195" s="132"/>
      <c r="M195" s="132"/>
      <c r="N195" s="132"/>
      <c r="O195" s="132"/>
      <c r="P195" s="132"/>
      <c r="Q195" s="132"/>
    </row>
    <row r="196" spans="12:17" x14ac:dyDescent="0.2">
      <c r="L196" s="132"/>
      <c r="M196" s="132"/>
      <c r="N196" s="132"/>
      <c r="O196" s="132"/>
      <c r="P196" s="132"/>
      <c r="Q196" s="132"/>
    </row>
    <row r="197" spans="12:17" x14ac:dyDescent="0.2">
      <c r="L197" s="132"/>
      <c r="M197" s="132"/>
      <c r="N197" s="132"/>
      <c r="O197" s="132"/>
      <c r="P197" s="132"/>
      <c r="Q197" s="132"/>
    </row>
    <row r="198" spans="12:17" x14ac:dyDescent="0.2">
      <c r="L198" s="132"/>
      <c r="M198" s="132"/>
      <c r="N198" s="132"/>
      <c r="O198" s="132"/>
      <c r="P198" s="132"/>
      <c r="Q198" s="132"/>
    </row>
    <row r="199" spans="12:17" x14ac:dyDescent="0.2">
      <c r="L199" s="132"/>
      <c r="M199" s="132"/>
      <c r="N199" s="132"/>
      <c r="O199" s="132"/>
      <c r="P199" s="132"/>
      <c r="Q199" s="132"/>
    </row>
    <row r="200" spans="12:17" x14ac:dyDescent="0.2">
      <c r="L200" s="132"/>
      <c r="M200" s="132"/>
      <c r="N200" s="132"/>
      <c r="O200" s="132"/>
      <c r="P200" s="132"/>
      <c r="Q200" s="132"/>
    </row>
    <row r="201" spans="12:17" x14ac:dyDescent="0.2">
      <c r="L201" s="132"/>
      <c r="M201" s="132"/>
      <c r="N201" s="132"/>
      <c r="O201" s="132"/>
      <c r="P201" s="132"/>
      <c r="Q201" s="132"/>
    </row>
    <row r="202" spans="12:17" x14ac:dyDescent="0.2">
      <c r="L202" s="132"/>
      <c r="M202" s="132"/>
      <c r="N202" s="132"/>
      <c r="O202" s="132"/>
      <c r="P202" s="132"/>
      <c r="Q202" s="132"/>
    </row>
    <row r="203" spans="12:17" x14ac:dyDescent="0.2">
      <c r="L203" s="132"/>
      <c r="M203" s="132"/>
      <c r="N203" s="132"/>
      <c r="O203" s="132"/>
      <c r="P203" s="132"/>
      <c r="Q203" s="132"/>
    </row>
    <row r="204" spans="12:17" x14ac:dyDescent="0.2">
      <c r="L204" s="132"/>
      <c r="M204" s="132"/>
      <c r="N204" s="132"/>
      <c r="O204" s="132"/>
      <c r="P204" s="132"/>
      <c r="Q204" s="132"/>
    </row>
    <row r="205" spans="12:17" x14ac:dyDescent="0.2">
      <c r="L205" s="132"/>
      <c r="M205" s="132"/>
      <c r="N205" s="132"/>
      <c r="O205" s="132"/>
      <c r="P205" s="132"/>
      <c r="Q205" s="132"/>
    </row>
    <row r="206" spans="12:17" x14ac:dyDescent="0.2">
      <c r="L206" s="132"/>
      <c r="M206" s="132"/>
      <c r="N206" s="132"/>
      <c r="O206" s="132"/>
      <c r="P206" s="132"/>
      <c r="Q206" s="132"/>
    </row>
    <row r="207" spans="12:17" x14ac:dyDescent="0.2">
      <c r="L207" s="132"/>
      <c r="M207" s="132"/>
      <c r="N207" s="132"/>
      <c r="O207" s="132"/>
      <c r="P207" s="132"/>
      <c r="Q207" s="132"/>
    </row>
    <row r="208" spans="12:17" x14ac:dyDescent="0.2">
      <c r="L208" s="132"/>
      <c r="M208" s="132"/>
      <c r="N208" s="132"/>
      <c r="O208" s="132"/>
      <c r="P208" s="132"/>
      <c r="Q208" s="132"/>
    </row>
    <row r="209" spans="12:17" x14ac:dyDescent="0.2">
      <c r="L209" s="132"/>
      <c r="M209" s="132"/>
      <c r="N209" s="132"/>
      <c r="O209" s="132"/>
      <c r="P209" s="132"/>
      <c r="Q209" s="132"/>
    </row>
    <row r="210" spans="12:17" x14ac:dyDescent="0.2">
      <c r="L210" s="132"/>
      <c r="M210" s="132"/>
      <c r="N210" s="132"/>
      <c r="O210" s="132"/>
      <c r="P210" s="132"/>
      <c r="Q210" s="132"/>
    </row>
    <row r="211" spans="12:17" x14ac:dyDescent="0.2">
      <c r="L211" s="132"/>
      <c r="M211" s="132"/>
      <c r="N211" s="132"/>
      <c r="O211" s="132"/>
      <c r="P211" s="132"/>
      <c r="Q211" s="132"/>
    </row>
    <row r="212" spans="12:17" x14ac:dyDescent="0.2">
      <c r="L212" s="132"/>
      <c r="M212" s="132"/>
      <c r="N212" s="132"/>
      <c r="O212" s="132"/>
      <c r="P212" s="132"/>
      <c r="Q212" s="132"/>
    </row>
    <row r="213" spans="12:17" x14ac:dyDescent="0.2">
      <c r="L213" s="132"/>
      <c r="M213" s="132"/>
      <c r="N213" s="132"/>
      <c r="O213" s="132"/>
      <c r="P213" s="132"/>
      <c r="Q213" s="132"/>
    </row>
    <row r="214" spans="12:17" x14ac:dyDescent="0.2">
      <c r="L214" s="132"/>
      <c r="M214" s="132"/>
      <c r="N214" s="132"/>
      <c r="O214" s="132"/>
      <c r="P214" s="132"/>
      <c r="Q214" s="132"/>
    </row>
    <row r="215" spans="12:17" x14ac:dyDescent="0.2">
      <c r="L215" s="132"/>
      <c r="M215" s="132"/>
      <c r="N215" s="132"/>
      <c r="O215" s="132"/>
      <c r="P215" s="132"/>
      <c r="Q215" s="132"/>
    </row>
    <row r="216" spans="12:17" x14ac:dyDescent="0.2">
      <c r="L216" s="132"/>
      <c r="M216" s="132"/>
      <c r="N216" s="132"/>
      <c r="O216" s="132"/>
      <c r="P216" s="132"/>
      <c r="Q216" s="132"/>
    </row>
    <row r="217" spans="12:17" x14ac:dyDescent="0.2">
      <c r="L217" s="132"/>
      <c r="M217" s="132"/>
      <c r="N217" s="132"/>
      <c r="O217" s="132"/>
      <c r="P217" s="132"/>
      <c r="Q217" s="132"/>
    </row>
    <row r="218" spans="12:17" x14ac:dyDescent="0.2">
      <c r="L218" s="132"/>
      <c r="M218" s="132"/>
      <c r="N218" s="132"/>
      <c r="O218" s="132"/>
      <c r="P218" s="132"/>
      <c r="Q218" s="132"/>
    </row>
    <row r="219" spans="12:17" x14ac:dyDescent="0.2">
      <c r="L219" s="132"/>
      <c r="M219" s="132"/>
      <c r="N219" s="132"/>
      <c r="O219" s="132"/>
      <c r="P219" s="132"/>
      <c r="Q219" s="132"/>
    </row>
    <row r="220" spans="12:17" x14ac:dyDescent="0.2">
      <c r="L220" s="132"/>
      <c r="M220" s="132"/>
      <c r="N220" s="132"/>
      <c r="O220" s="132"/>
      <c r="P220" s="132"/>
      <c r="Q220" s="132"/>
    </row>
    <row r="221" spans="12:17" x14ac:dyDescent="0.2">
      <c r="L221" s="132"/>
      <c r="M221" s="132"/>
      <c r="N221" s="132"/>
      <c r="O221" s="132"/>
      <c r="P221" s="132"/>
      <c r="Q221" s="132"/>
    </row>
    <row r="222" spans="12:17" x14ac:dyDescent="0.2">
      <c r="L222" s="132"/>
      <c r="M222" s="132"/>
      <c r="N222" s="132"/>
      <c r="O222" s="132"/>
      <c r="P222" s="132"/>
      <c r="Q222" s="132"/>
    </row>
    <row r="223" spans="12:17" x14ac:dyDescent="0.2">
      <c r="L223" s="132"/>
      <c r="M223" s="132"/>
      <c r="N223" s="132"/>
      <c r="O223" s="132"/>
      <c r="P223" s="132"/>
      <c r="Q223" s="132"/>
    </row>
    <row r="224" spans="12:17" x14ac:dyDescent="0.2">
      <c r="L224" s="132"/>
      <c r="M224" s="132"/>
      <c r="N224" s="132"/>
      <c r="O224" s="132"/>
      <c r="P224" s="132"/>
      <c r="Q224" s="132"/>
    </row>
    <row r="225" spans="12:17" x14ac:dyDescent="0.2">
      <c r="L225" s="132"/>
      <c r="M225" s="132"/>
      <c r="N225" s="132"/>
      <c r="O225" s="132"/>
      <c r="P225" s="132"/>
      <c r="Q225" s="132"/>
    </row>
    <row r="226" spans="12:17" x14ac:dyDescent="0.2">
      <c r="L226" s="132"/>
      <c r="M226" s="132"/>
      <c r="N226" s="132"/>
      <c r="O226" s="132"/>
      <c r="P226" s="132"/>
      <c r="Q226" s="132"/>
    </row>
    <row r="227" spans="12:17" x14ac:dyDescent="0.2">
      <c r="L227" s="132"/>
      <c r="M227" s="132"/>
      <c r="N227" s="132"/>
      <c r="O227" s="132"/>
      <c r="P227" s="132"/>
      <c r="Q227" s="132"/>
    </row>
    <row r="228" spans="12:17" x14ac:dyDescent="0.2">
      <c r="L228" s="132"/>
      <c r="M228" s="132"/>
      <c r="N228" s="132"/>
      <c r="O228" s="132"/>
      <c r="P228" s="132"/>
      <c r="Q228" s="132"/>
    </row>
    <row r="229" spans="12:17" x14ac:dyDescent="0.2">
      <c r="L229" s="132"/>
      <c r="M229" s="132"/>
      <c r="N229" s="132"/>
      <c r="O229" s="132"/>
      <c r="P229" s="132"/>
      <c r="Q229" s="132"/>
    </row>
    <row r="230" spans="12:17" x14ac:dyDescent="0.2">
      <c r="L230" s="132"/>
      <c r="M230" s="132"/>
      <c r="N230" s="132"/>
      <c r="O230" s="132"/>
      <c r="P230" s="132"/>
      <c r="Q230" s="132"/>
    </row>
    <row r="231" spans="12:17" x14ac:dyDescent="0.2">
      <c r="L231" s="132"/>
      <c r="M231" s="132"/>
      <c r="N231" s="132"/>
      <c r="O231" s="132"/>
      <c r="P231" s="132"/>
      <c r="Q231" s="132"/>
    </row>
    <row r="232" spans="12:17" x14ac:dyDescent="0.2">
      <c r="L232" s="132"/>
      <c r="M232" s="132"/>
      <c r="N232" s="132"/>
      <c r="O232" s="132"/>
      <c r="P232" s="132"/>
      <c r="Q232" s="132"/>
    </row>
    <row r="233" spans="12:17" x14ac:dyDescent="0.2">
      <c r="L233" s="132"/>
      <c r="M233" s="132"/>
      <c r="N233" s="132"/>
      <c r="O233" s="132"/>
      <c r="P233" s="132"/>
      <c r="Q233" s="132"/>
    </row>
    <row r="234" spans="12:17" x14ac:dyDescent="0.2">
      <c r="L234" s="132"/>
      <c r="M234" s="132"/>
      <c r="N234" s="132"/>
      <c r="O234" s="132"/>
      <c r="P234" s="132"/>
      <c r="Q234" s="132"/>
    </row>
    <row r="235" spans="12:17" x14ac:dyDescent="0.2">
      <c r="L235" s="132"/>
      <c r="M235" s="132"/>
      <c r="N235" s="132"/>
      <c r="O235" s="132"/>
      <c r="P235" s="132"/>
      <c r="Q235" s="132"/>
    </row>
    <row r="236" spans="12:17" x14ac:dyDescent="0.2">
      <c r="L236" s="132"/>
      <c r="M236" s="132"/>
      <c r="N236" s="132"/>
      <c r="O236" s="132"/>
      <c r="P236" s="132"/>
      <c r="Q236" s="132"/>
    </row>
    <row r="237" spans="12:17" x14ac:dyDescent="0.2">
      <c r="L237" s="132"/>
      <c r="M237" s="132"/>
      <c r="N237" s="132"/>
      <c r="O237" s="132"/>
      <c r="P237" s="132"/>
      <c r="Q237" s="132"/>
    </row>
    <row r="238" spans="12:17" x14ac:dyDescent="0.2">
      <c r="L238" s="132"/>
      <c r="M238" s="132"/>
      <c r="N238" s="132"/>
      <c r="O238" s="132"/>
      <c r="P238" s="132"/>
      <c r="Q238" s="132"/>
    </row>
    <row r="239" spans="12:17" x14ac:dyDescent="0.2">
      <c r="L239" s="132"/>
      <c r="M239" s="132"/>
      <c r="N239" s="132"/>
      <c r="O239" s="132"/>
      <c r="P239" s="132"/>
      <c r="Q239" s="132"/>
    </row>
    <row r="240" spans="12:17" x14ac:dyDescent="0.2">
      <c r="L240" s="132"/>
      <c r="M240" s="132"/>
      <c r="N240" s="132"/>
      <c r="O240" s="132"/>
      <c r="P240" s="132"/>
      <c r="Q240" s="132"/>
    </row>
    <row r="241" spans="12:17" x14ac:dyDescent="0.2">
      <c r="L241" s="132"/>
      <c r="M241" s="132"/>
      <c r="N241" s="132"/>
      <c r="O241" s="132"/>
      <c r="P241" s="132"/>
      <c r="Q241" s="132"/>
    </row>
    <row r="242" spans="12:17" x14ac:dyDescent="0.2">
      <c r="L242" s="132"/>
      <c r="M242" s="132"/>
      <c r="N242" s="132"/>
      <c r="O242" s="132"/>
      <c r="P242" s="132"/>
      <c r="Q242" s="132"/>
    </row>
    <row r="243" spans="12:17" x14ac:dyDescent="0.2">
      <c r="L243" s="132"/>
      <c r="M243" s="132"/>
      <c r="N243" s="132"/>
      <c r="O243" s="132"/>
      <c r="P243" s="132"/>
      <c r="Q243" s="132"/>
    </row>
    <row r="244" spans="12:17" x14ac:dyDescent="0.2">
      <c r="L244" s="132"/>
      <c r="M244" s="132"/>
      <c r="N244" s="132"/>
      <c r="O244" s="132"/>
      <c r="P244" s="132"/>
      <c r="Q244" s="132"/>
    </row>
    <row r="245" spans="12:17" x14ac:dyDescent="0.2">
      <c r="L245" s="132"/>
      <c r="M245" s="132"/>
      <c r="N245" s="132"/>
      <c r="O245" s="132"/>
      <c r="P245" s="132"/>
      <c r="Q245" s="132"/>
    </row>
    <row r="246" spans="12:17" x14ac:dyDescent="0.2">
      <c r="L246" s="132"/>
      <c r="M246" s="132"/>
      <c r="N246" s="132"/>
      <c r="O246" s="132"/>
      <c r="P246" s="132"/>
      <c r="Q246" s="132"/>
    </row>
    <row r="247" spans="12:17" x14ac:dyDescent="0.2">
      <c r="L247" s="132"/>
      <c r="M247" s="132"/>
      <c r="N247" s="132"/>
      <c r="O247" s="132"/>
      <c r="P247" s="132"/>
      <c r="Q247" s="132"/>
    </row>
    <row r="248" spans="12:17" x14ac:dyDescent="0.2">
      <c r="L248" s="132"/>
      <c r="M248" s="132"/>
      <c r="N248" s="132"/>
      <c r="O248" s="132"/>
      <c r="P248" s="132"/>
      <c r="Q248" s="132"/>
    </row>
    <row r="249" spans="12:17" x14ac:dyDescent="0.2">
      <c r="L249" s="132"/>
      <c r="M249" s="132"/>
      <c r="N249" s="132"/>
      <c r="O249" s="132"/>
      <c r="P249" s="132"/>
      <c r="Q249" s="132"/>
    </row>
    <row r="250" spans="12:17" x14ac:dyDescent="0.2">
      <c r="L250" s="132"/>
      <c r="M250" s="132"/>
      <c r="N250" s="132"/>
      <c r="O250" s="132"/>
      <c r="P250" s="132"/>
      <c r="Q250" s="132"/>
    </row>
    <row r="251" spans="12:17" x14ac:dyDescent="0.2">
      <c r="L251" s="132"/>
      <c r="M251" s="132"/>
      <c r="N251" s="132"/>
      <c r="O251" s="132"/>
      <c r="P251" s="132"/>
      <c r="Q251" s="132"/>
    </row>
    <row r="252" spans="12:17" x14ac:dyDescent="0.2">
      <c r="L252" s="132"/>
      <c r="M252" s="132"/>
      <c r="N252" s="132"/>
      <c r="O252" s="132"/>
      <c r="P252" s="132"/>
      <c r="Q252" s="132"/>
    </row>
    <row r="253" spans="12:17" x14ac:dyDescent="0.2">
      <c r="L253" s="132"/>
      <c r="M253" s="132"/>
      <c r="N253" s="132"/>
      <c r="O253" s="132"/>
      <c r="P253" s="132"/>
      <c r="Q253" s="132"/>
    </row>
    <row r="254" spans="12:17" x14ac:dyDescent="0.2">
      <c r="L254" s="132"/>
      <c r="M254" s="132"/>
      <c r="N254" s="132"/>
      <c r="O254" s="132"/>
      <c r="P254" s="132"/>
      <c r="Q254" s="132"/>
    </row>
    <row r="255" spans="12:17" x14ac:dyDescent="0.2">
      <c r="L255" s="132"/>
      <c r="M255" s="132"/>
      <c r="N255" s="132"/>
      <c r="O255" s="132"/>
      <c r="P255" s="132"/>
      <c r="Q255" s="132"/>
    </row>
    <row r="256" spans="12:17" x14ac:dyDescent="0.2">
      <c r="L256" s="132"/>
      <c r="M256" s="132"/>
      <c r="N256" s="132"/>
      <c r="O256" s="132"/>
      <c r="P256" s="132"/>
      <c r="Q256" s="132"/>
    </row>
    <row r="257" spans="12:17" x14ac:dyDescent="0.2">
      <c r="L257" s="132"/>
      <c r="M257" s="132"/>
      <c r="N257" s="132"/>
      <c r="O257" s="132"/>
      <c r="P257" s="132"/>
      <c r="Q257" s="132"/>
    </row>
    <row r="258" spans="12:17" x14ac:dyDescent="0.2">
      <c r="L258" s="132"/>
      <c r="M258" s="132"/>
      <c r="N258" s="132"/>
      <c r="O258" s="132"/>
      <c r="P258" s="132"/>
      <c r="Q258" s="132"/>
    </row>
    <row r="259" spans="12:17" x14ac:dyDescent="0.2">
      <c r="L259" s="132"/>
      <c r="M259" s="132"/>
      <c r="N259" s="132"/>
      <c r="O259" s="132"/>
      <c r="P259" s="132"/>
      <c r="Q259" s="132"/>
    </row>
    <row r="260" spans="12:17" x14ac:dyDescent="0.2">
      <c r="L260" s="132"/>
      <c r="M260" s="132"/>
      <c r="N260" s="132"/>
      <c r="O260" s="132"/>
      <c r="P260" s="132"/>
      <c r="Q260" s="132"/>
    </row>
    <row r="261" spans="12:17" x14ac:dyDescent="0.2">
      <c r="L261" s="132"/>
      <c r="M261" s="132"/>
      <c r="N261" s="132"/>
      <c r="O261" s="132"/>
      <c r="P261" s="132"/>
      <c r="Q261" s="132"/>
    </row>
    <row r="262" spans="12:17" x14ac:dyDescent="0.2">
      <c r="L262" s="132"/>
      <c r="M262" s="132"/>
      <c r="N262" s="132"/>
      <c r="O262" s="132"/>
      <c r="P262" s="132"/>
      <c r="Q262" s="132"/>
    </row>
    <row r="263" spans="12:17" x14ac:dyDescent="0.2">
      <c r="L263" s="132"/>
      <c r="M263" s="132"/>
      <c r="N263" s="132"/>
      <c r="O263" s="132"/>
      <c r="P263" s="132"/>
      <c r="Q263" s="132"/>
    </row>
    <row r="264" spans="12:17" x14ac:dyDescent="0.2">
      <c r="L264" s="132"/>
      <c r="M264" s="132"/>
      <c r="N264" s="132"/>
      <c r="O264" s="132"/>
      <c r="P264" s="132"/>
      <c r="Q264" s="132"/>
    </row>
    <row r="265" spans="12:17" x14ac:dyDescent="0.2">
      <c r="L265" s="132"/>
      <c r="M265" s="132"/>
      <c r="N265" s="132"/>
      <c r="O265" s="132"/>
      <c r="P265" s="132"/>
      <c r="Q265" s="132"/>
    </row>
    <row r="266" spans="12:17" x14ac:dyDescent="0.2">
      <c r="L266" s="132"/>
      <c r="M266" s="132"/>
      <c r="N266" s="132"/>
      <c r="O266" s="132"/>
      <c r="P266" s="132"/>
      <c r="Q266" s="132"/>
    </row>
    <row r="267" spans="12:17" x14ac:dyDescent="0.2">
      <c r="L267" s="132"/>
      <c r="M267" s="132"/>
      <c r="N267" s="132"/>
      <c r="O267" s="132"/>
      <c r="P267" s="132"/>
      <c r="Q267" s="132"/>
    </row>
    <row r="268" spans="12:17" x14ac:dyDescent="0.2">
      <c r="L268" s="132"/>
      <c r="M268" s="132"/>
      <c r="N268" s="132"/>
      <c r="O268" s="132"/>
      <c r="P268" s="132"/>
      <c r="Q268" s="132"/>
    </row>
    <row r="269" spans="12:17" x14ac:dyDescent="0.2">
      <c r="L269" s="132"/>
      <c r="M269" s="132"/>
      <c r="N269" s="132"/>
      <c r="O269" s="132"/>
      <c r="P269" s="132"/>
      <c r="Q269" s="132"/>
    </row>
    <row r="270" spans="12:17" x14ac:dyDescent="0.2">
      <c r="L270" s="132"/>
      <c r="M270" s="132"/>
      <c r="N270" s="132"/>
      <c r="O270" s="132"/>
      <c r="P270" s="132"/>
      <c r="Q270" s="132"/>
    </row>
    <row r="271" spans="12:17" x14ac:dyDescent="0.2">
      <c r="L271" s="132"/>
      <c r="M271" s="132"/>
      <c r="N271" s="132"/>
      <c r="O271" s="132"/>
      <c r="P271" s="132"/>
      <c r="Q271" s="132"/>
    </row>
  </sheetData>
  <mergeCells count="16">
    <mergeCell ref="G1:J1"/>
    <mergeCell ref="A2:B3"/>
    <mergeCell ref="A21:J22"/>
    <mergeCell ref="A1:B1"/>
    <mergeCell ref="D1:F1"/>
    <mergeCell ref="A34:J35"/>
    <mergeCell ref="A44:J45"/>
    <mergeCell ref="G2:H2"/>
    <mergeCell ref="I2:J2"/>
    <mergeCell ref="L2:Q4"/>
    <mergeCell ref="A4:J4"/>
    <mergeCell ref="C2:D2"/>
    <mergeCell ref="E2:F2"/>
    <mergeCell ref="L5:Q9"/>
    <mergeCell ref="L14:Q16"/>
    <mergeCell ref="L18:Q20"/>
  </mergeCells>
  <phoneticPr fontId="0" type="noConversion"/>
  <pageMargins left="0.78740157499999996" right="0.78740157499999996" top="0.984251969" bottom="0.984251969" header="0.5" footer="0.5"/>
  <pageSetup paperSize="9"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O96"/>
  <sheetViews>
    <sheetView workbookViewId="0">
      <pane ySplit="3" topLeftCell="A28" activePane="bottomLeft" state="frozenSplit"/>
      <selection pane="bottomLeft" activeCell="C47" sqref="C47"/>
    </sheetView>
  </sheetViews>
  <sheetFormatPr baseColWidth="10" defaultColWidth="9.140625" defaultRowHeight="12.75" x14ac:dyDescent="0.2"/>
  <cols>
    <col min="1" max="1" width="3" customWidth="1"/>
    <col min="2" max="2" width="16.140625" style="1" customWidth="1"/>
    <col min="3" max="3" width="13.140625" style="51" customWidth="1"/>
    <col min="4" max="4" width="10.42578125" style="51" customWidth="1"/>
    <col min="5" max="5" width="13.28515625" style="32" customWidth="1"/>
    <col min="6" max="6" width="13.28515625" style="46" customWidth="1"/>
    <col min="7" max="7" width="10.85546875" style="37" customWidth="1"/>
    <col min="8" max="8" width="9.7109375" style="32" customWidth="1"/>
    <col min="9" max="9" width="9.5703125" customWidth="1"/>
    <col min="10" max="10" width="9.140625" customWidth="1"/>
    <col min="11" max="11" width="7.140625" hidden="1" customWidth="1"/>
    <col min="12" max="12" width="7.7109375" hidden="1" customWidth="1"/>
    <col min="13" max="13" width="7.28515625" hidden="1" customWidth="1"/>
    <col min="14" max="14" width="6.7109375" hidden="1" customWidth="1"/>
    <col min="15" max="15" width="7.140625" hidden="1" customWidth="1"/>
    <col min="16" max="33" width="9.140625" style="132" customWidth="1"/>
    <col min="34" max="16384" width="9.140625" style="132"/>
  </cols>
  <sheetData>
    <row r="1" spans="1:15" ht="27" customHeight="1" x14ac:dyDescent="0.2">
      <c r="A1" s="253" t="s">
        <v>73</v>
      </c>
      <c r="B1" s="254"/>
      <c r="C1" s="254"/>
      <c r="D1" s="254"/>
      <c r="E1" s="254"/>
      <c r="F1" s="254"/>
      <c r="G1" s="254"/>
      <c r="H1" s="255"/>
      <c r="I1" s="132"/>
      <c r="J1" s="132"/>
      <c r="K1" s="132"/>
      <c r="L1" s="132"/>
      <c r="M1" s="132"/>
      <c r="N1" s="132"/>
      <c r="O1" s="132"/>
    </row>
    <row r="2" spans="1:15" s="133" customFormat="1" ht="13.5" thickBot="1" x14ac:dyDescent="0.25">
      <c r="A2" s="246" t="s">
        <v>33</v>
      </c>
      <c r="B2" s="247"/>
      <c r="C2" s="256" t="s">
        <v>34</v>
      </c>
      <c r="D2" s="257"/>
      <c r="E2" s="79" t="s">
        <v>37</v>
      </c>
      <c r="F2" s="80" t="s">
        <v>39</v>
      </c>
      <c r="G2" s="258" t="s">
        <v>41</v>
      </c>
      <c r="H2" s="259"/>
    </row>
    <row r="3" spans="1:15" s="134" customFormat="1" ht="37.5" customHeight="1" thickBot="1" x14ac:dyDescent="0.25">
      <c r="A3" s="248"/>
      <c r="B3" s="249"/>
      <c r="C3" s="77" t="s">
        <v>35</v>
      </c>
      <c r="D3" s="78" t="s">
        <v>36</v>
      </c>
      <c r="E3" s="76" t="s">
        <v>38</v>
      </c>
      <c r="F3" s="75" t="s">
        <v>40</v>
      </c>
      <c r="G3" s="74" t="s">
        <v>29</v>
      </c>
      <c r="H3" s="31" t="s">
        <v>30</v>
      </c>
      <c r="K3" s="234" t="s">
        <v>62</v>
      </c>
      <c r="L3" s="235"/>
      <c r="M3" s="235"/>
      <c r="N3" s="235"/>
      <c r="O3" s="236"/>
    </row>
    <row r="4" spans="1:15" ht="19.5" customHeight="1" x14ac:dyDescent="0.2">
      <c r="A4" s="260" t="s">
        <v>0</v>
      </c>
      <c r="B4" s="261"/>
      <c r="C4" s="261"/>
      <c r="D4" s="261"/>
      <c r="E4" s="261"/>
      <c r="F4" s="261"/>
      <c r="G4" s="261"/>
      <c r="H4" s="262"/>
      <c r="I4" s="132"/>
      <c r="J4" s="132"/>
      <c r="K4" s="237"/>
      <c r="L4" s="238"/>
      <c r="M4" s="238"/>
      <c r="N4" s="238"/>
      <c r="O4" s="239"/>
    </row>
    <row r="5" spans="1:15" x14ac:dyDescent="0.2">
      <c r="A5" s="81"/>
      <c r="B5" s="98" t="s">
        <v>1</v>
      </c>
      <c r="C5" s="82">
        <f>IF($O5=0,0,IF($O5=1,Données!$C5,IF($O5=3,Données!$D5*Données!$C$1,IF($O5=5,Données!$E5/1000,IF($O5=11,Données!$F5/1000*Données!$C$1,"donnée ?")))))</f>
        <v>1.08</v>
      </c>
      <c r="D5" s="82">
        <f>IF($O5=0,0,IF($O5=1,Données!$C5/Données!$C$1,IF($O5=3,Données!$D5,IF($O5=5,Données!$E5/1000/Données!$C$1,IF($O5=11,Données!$F5/1000,"donnée ?")))))</f>
        <v>0.09</v>
      </c>
      <c r="E5" s="83" t="str">
        <f>IF(D5=0,0,IF(Données!G5="",IF(Données!H5="","donnée ?",Données!H5/60),Données!G5+(Données!H5/60)))</f>
        <v>donnée ?</v>
      </c>
      <c r="F5" s="84">
        <f>IF(E5&lt;&gt;"",IF(E5&lt;&gt;"donnée ?",E5/24,0),0)</f>
        <v>0</v>
      </c>
      <c r="G5" s="72">
        <f>IF($O5&lt;&gt;0,IF($E5&lt;&gt;"donnée ?",C5*E5/1000,0),0)</f>
        <v>0</v>
      </c>
      <c r="H5" s="73">
        <f>IF($O5&lt;&gt;0,IF($E5&lt;&gt;"donnée ?",D5*E5,0),0)</f>
        <v>0</v>
      </c>
      <c r="I5" s="132"/>
      <c r="J5" s="132"/>
      <c r="K5" s="39">
        <f>IF(Données!C5&lt;&gt;"",1,0)</f>
        <v>0</v>
      </c>
      <c r="L5" s="38">
        <f>IF(Données!D5&lt;&gt;"",3,0)</f>
        <v>0</v>
      </c>
      <c r="M5" s="38">
        <f>IF(Données!E5&lt;&gt;"",5,0)</f>
        <v>0</v>
      </c>
      <c r="N5" s="38">
        <f>IF(Données!F5&lt;&gt;"",11,0)</f>
        <v>11</v>
      </c>
      <c r="O5" s="40">
        <f>SUM(K5:N5)</f>
        <v>11</v>
      </c>
    </row>
    <row r="6" spans="1:15" x14ac:dyDescent="0.2">
      <c r="A6" s="13"/>
      <c r="B6" s="14" t="s">
        <v>2</v>
      </c>
      <c r="C6" s="47">
        <f>IF(Données!C6&lt;&gt;"",Données!C6,IF(Données!D6&lt;&gt;"",Données!D6*Données!$C$1,IF(Données!E6&lt;&gt;"",Données!E6/1000,IF(Données!F6&lt;&gt;"",Données!F6/1000*Données!$C$1,0))))</f>
        <v>0</v>
      </c>
      <c r="D6" s="47">
        <f>IF(Données!D6&lt;&gt;"",Données!D6,IF(Données!E6,Données!E6*Données!$C$1,IF(Données!F6&lt;&gt;"",Données!F6/1000,IF(Données!G6&lt;&gt;"",Données!G6/1000*Données!$C$1,0))))</f>
        <v>0</v>
      </c>
      <c r="E6" s="15">
        <f>IF(D6=0,0,IF(Données!G6="",IF(Données!H6="","donnée ?",Données!H6/60),Données!G6+(Données!H6/60)))</f>
        <v>0</v>
      </c>
      <c r="F6" s="44">
        <f>IF(E6&lt;&gt;"",IF(E6&lt;&gt;"donnée ?",E6/24,0),0)</f>
        <v>0</v>
      </c>
      <c r="G6" s="33">
        <f t="shared" ref="G6:G17" si="0">IF($O6&lt;&gt;0,IF($E6&lt;&gt;"donnée ?",C6*E6/1000,0),0)</f>
        <v>0</v>
      </c>
      <c r="H6" s="19">
        <f t="shared" ref="H6:H17" si="1">IF($O6&lt;&gt;0,IF($E6&lt;&gt;"donnée ?",D6*E6,0),0)</f>
        <v>0</v>
      </c>
      <c r="I6" s="135"/>
      <c r="J6" s="132"/>
      <c r="K6" s="39">
        <f>IF(Données!C6&lt;&gt;"",1,0)</f>
        <v>0</v>
      </c>
      <c r="L6" s="38">
        <f>IF(Données!D6&lt;&gt;"",3,0)</f>
        <v>0</v>
      </c>
      <c r="M6" s="38">
        <f>IF(Données!E6&lt;&gt;"",5,0)</f>
        <v>0</v>
      </c>
      <c r="N6" s="38">
        <f>IF(Données!F6&lt;&gt;"",11,0)</f>
        <v>0</v>
      </c>
      <c r="O6" s="40">
        <f t="shared" ref="O6:O53" si="2">SUM(K6:N6)</f>
        <v>0</v>
      </c>
    </row>
    <row r="7" spans="1:15" x14ac:dyDescent="0.2">
      <c r="A7" s="13"/>
      <c r="B7" s="14" t="s">
        <v>4</v>
      </c>
      <c r="C7" s="47">
        <f>IF($O7=0,0,IF($O7=1,Données!$C7,IF($O7=3,Données!$D7*Données!$C$1,IF($O7=5,Données!$E7/1000,IF($O7=11,Données!$F7/1000*Données!$C$1,"donnée ?")))))</f>
        <v>1.08</v>
      </c>
      <c r="D7" s="47">
        <f>IF($O7=0,0,IF($O7=1,Données!$C7/Données!$C$1,IF($O7=3,Données!$D7,IF($O7=5,Données!$E7/1000/Données!$C$1,IF($O7=11,Données!$F7/1000,"donnée ?")))))</f>
        <v>0.09</v>
      </c>
      <c r="E7" s="15" t="str">
        <f>IF(D7=0,0,IF(Données!G7="",IF(Données!H7="","donnée ?",Données!H7/60),Données!G7+(Données!H7/60)))</f>
        <v>donnée ?</v>
      </c>
      <c r="F7" s="44">
        <f t="shared" ref="F7:F17" si="3">IF(E7&lt;&gt;"",IF(E7&lt;&gt;"donnée ?",E7/24,0),0)</f>
        <v>0</v>
      </c>
      <c r="G7" s="33">
        <f t="shared" si="0"/>
        <v>0</v>
      </c>
      <c r="H7" s="19">
        <f t="shared" si="1"/>
        <v>0</v>
      </c>
      <c r="I7" s="132"/>
      <c r="J7" s="132"/>
      <c r="K7" s="39">
        <f>IF(Données!C7&lt;&gt;"",1,0)</f>
        <v>0</v>
      </c>
      <c r="L7" s="38">
        <f>IF(Données!D7&lt;&gt;"",3,0)</f>
        <v>0</v>
      </c>
      <c r="M7" s="38">
        <f>IF(Données!E7&lt;&gt;"",5,0)</f>
        <v>0</v>
      </c>
      <c r="N7" s="38">
        <f>IF(Données!F7&lt;&gt;"",11,0)</f>
        <v>11</v>
      </c>
      <c r="O7" s="40">
        <f t="shared" si="2"/>
        <v>11</v>
      </c>
    </row>
    <row r="8" spans="1:15" x14ac:dyDescent="0.2">
      <c r="A8" s="13"/>
      <c r="B8" s="14" t="s">
        <v>3</v>
      </c>
      <c r="C8" s="47">
        <f>IF($O8=0,0,IF($O8=1,Données!$C8,IF($O8=3,Données!$D8*Données!$C$1,IF($O8=5,Données!$E8/1000,IF($O8=11,Données!$F8/1000*Données!$C$1,"donnée ?")))))</f>
        <v>0</v>
      </c>
      <c r="D8" s="47">
        <f>IF($O8=0,0,IF($O8=1,Données!$C8/Données!$C$1,IF($O8=3,Données!$D8,IF($O8=5,Données!$E8/1000/Données!$C$1,IF($O8=11,Données!$F8/1000,"donnée ?")))))</f>
        <v>0</v>
      </c>
      <c r="E8" s="15">
        <f>IF(D8=0,0,IF(Données!G8="",IF(Données!H8="","donnée ?",Données!H8/60),Données!G8+(Données!H8/60)))</f>
        <v>0</v>
      </c>
      <c r="F8" s="44">
        <f t="shared" si="3"/>
        <v>0</v>
      </c>
      <c r="G8" s="33">
        <f t="shared" si="0"/>
        <v>0</v>
      </c>
      <c r="H8" s="19">
        <f t="shared" si="1"/>
        <v>0</v>
      </c>
      <c r="I8" s="132"/>
      <c r="J8" s="132"/>
      <c r="K8" s="39">
        <f>IF(Données!C8&lt;&gt;"",1,0)</f>
        <v>0</v>
      </c>
      <c r="L8" s="38">
        <f>IF(Données!D8&lt;&gt;"",3,0)</f>
        <v>0</v>
      </c>
      <c r="M8" s="38">
        <f>IF(Données!E8&lt;&gt;"",5,0)</f>
        <v>0</v>
      </c>
      <c r="N8" s="38">
        <f>IF(Données!F8&lt;&gt;"",11,0)</f>
        <v>0</v>
      </c>
      <c r="O8" s="40">
        <f t="shared" si="2"/>
        <v>0</v>
      </c>
    </row>
    <row r="9" spans="1:15" ht="25.5" x14ac:dyDescent="0.2">
      <c r="A9" s="13"/>
      <c r="B9" s="14" t="s">
        <v>55</v>
      </c>
      <c r="C9" s="127">
        <f>IF($O9=0,0,IF($O9=1,Données!$C9,IF($O9=3,Données!$D9*Données!$C$1,IF($O9=5,Données!$E9/1000,IF($O9=11,Données!$F9/1000*Données!$C$1,"donnée ?")))))</f>
        <v>0</v>
      </c>
      <c r="D9" s="127">
        <f>IF($O9=0,0,IF($O9=1,Données!$C9/Données!$C$1,IF($O9=3,Données!$D9,IF($O9=5,Données!$E9/1000/Données!$C$1,IF($O9=11,Données!$F9/1000,"donnée ?")))))</f>
        <v>0</v>
      </c>
      <c r="E9" s="128">
        <f>IF(D9=0,0,IF(Données!G9="",IF(Données!H9="","donnée ?",Données!H9/60),Données!G9+(Données!H9/60)))</f>
        <v>0</v>
      </c>
      <c r="F9" s="129">
        <f t="shared" si="3"/>
        <v>0</v>
      </c>
      <c r="G9" s="130">
        <f t="shared" si="0"/>
        <v>0</v>
      </c>
      <c r="H9" s="131">
        <f t="shared" si="1"/>
        <v>0</v>
      </c>
      <c r="I9" s="132"/>
      <c r="J9" s="132"/>
      <c r="K9" s="39">
        <f>IF(Données!C9&lt;&gt;"",1,0)</f>
        <v>0</v>
      </c>
      <c r="L9" s="38">
        <f>IF(Données!D9&lt;&gt;"",3,0)</f>
        <v>0</v>
      </c>
      <c r="M9" s="38">
        <f>IF(Données!E9&lt;&gt;"",5,0)</f>
        <v>0</v>
      </c>
      <c r="N9" s="38">
        <f>IF(Données!F9&lt;&gt;"",11,0)</f>
        <v>0</v>
      </c>
      <c r="O9" s="40">
        <f t="shared" si="2"/>
        <v>0</v>
      </c>
    </row>
    <row r="10" spans="1:15" x14ac:dyDescent="0.2">
      <c r="A10" s="13"/>
      <c r="B10" s="14" t="s">
        <v>56</v>
      </c>
      <c r="C10" s="47">
        <f>IF($O10=0,0,IF($O10=1,Données!$C10,IF($O10=3,Données!$D10*Données!$C$1,IF($O10=5,Données!$E10/1000,IF($O10=11,Données!$F10/1000*Données!$C$1,"donnée ?")))))</f>
        <v>0</v>
      </c>
      <c r="D10" s="47">
        <f>IF($O10=0,0,IF($O10=1,Données!$C10/Données!$C$1,IF($O10=3,Données!$D10,IF($O10=5,Données!$E10/1000/Données!$C$1,IF($O10=11,Données!$F10/1000,"donnée ?")))))</f>
        <v>0</v>
      </c>
      <c r="E10" s="15">
        <f>IF(D10=0,0,IF(Données!G10="",IF(Données!H10="","donnée ?",Données!H10/60),Données!G10+(Données!H10/60)))</f>
        <v>0</v>
      </c>
      <c r="F10" s="44">
        <f t="shared" si="3"/>
        <v>0</v>
      </c>
      <c r="G10" s="33">
        <f t="shared" si="0"/>
        <v>0</v>
      </c>
      <c r="H10" s="19">
        <f t="shared" si="1"/>
        <v>0</v>
      </c>
      <c r="I10" s="132"/>
      <c r="J10" s="132"/>
      <c r="K10" s="39">
        <f>IF(Données!C10&lt;&gt;"",1,0)</f>
        <v>0</v>
      </c>
      <c r="L10" s="38">
        <f>IF(Données!D10&lt;&gt;"",3,0)</f>
        <v>0</v>
      </c>
      <c r="M10" s="38">
        <f>IF(Données!E10&lt;&gt;"",5,0)</f>
        <v>0</v>
      </c>
      <c r="N10" s="38">
        <f>IF(Données!F10&lt;&gt;"",11,0)</f>
        <v>0</v>
      </c>
      <c r="O10" s="40">
        <f t="shared" si="2"/>
        <v>0</v>
      </c>
    </row>
    <row r="11" spans="1:15" x14ac:dyDescent="0.2">
      <c r="A11" s="13"/>
      <c r="B11" s="14" t="s">
        <v>57</v>
      </c>
      <c r="C11" s="47">
        <f>IF($O11=0,0,IF($O11=1,Données!$C11,IF($O11=3,Données!$D11*Données!$C$1,IF($O11=5,Données!$E11/1000,IF($O11=11,Données!$F11/1000*Données!$C$1,"donnée ?")))))</f>
        <v>0</v>
      </c>
      <c r="D11" s="47">
        <f>IF($O11=0,0,IF($O11=1,Données!$C11/Données!$C$1,IF($O11=3,Données!$D11,IF($O11=5,Données!$E11/1000/Données!$C$1,IF($O11=11,Données!$F11/1000,"donnée ?")))))</f>
        <v>0</v>
      </c>
      <c r="E11" s="15">
        <f>IF(D11=0,0,IF(Données!G11="",IF(Données!H11="","donnée ?",Données!H11/60),Données!G11+(Données!H11/60)))</f>
        <v>0</v>
      </c>
      <c r="F11" s="44">
        <f t="shared" si="3"/>
        <v>0</v>
      </c>
      <c r="G11" s="33">
        <f t="shared" si="0"/>
        <v>0</v>
      </c>
      <c r="H11" s="19">
        <f t="shared" si="1"/>
        <v>0</v>
      </c>
      <c r="I11" s="132"/>
      <c r="J11" s="132"/>
      <c r="K11" s="39">
        <f>IF(Données!C11&lt;&gt;"",1,0)</f>
        <v>0</v>
      </c>
      <c r="L11" s="38">
        <f>IF(Données!D11&lt;&gt;"",3,0)</f>
        <v>0</v>
      </c>
      <c r="M11" s="38">
        <f>IF(Données!E11&lt;&gt;"",5,0)</f>
        <v>0</v>
      </c>
      <c r="N11" s="38">
        <f>IF(Données!F11&lt;&gt;"",11,0)</f>
        <v>0</v>
      </c>
      <c r="O11" s="40">
        <f t="shared" si="2"/>
        <v>0</v>
      </c>
    </row>
    <row r="12" spans="1:15" x14ac:dyDescent="0.2">
      <c r="A12" s="13"/>
      <c r="B12" s="14" t="s">
        <v>58</v>
      </c>
      <c r="C12" s="47">
        <f>IF($O12=0,0,IF($O12=1,Données!$C12,IF($O12=3,Données!$D12*Données!$C$1,IF($O12=5,Données!$E12/1000,IF($O12=11,Données!$F12/1000*Données!$C$1,"donnée ?")))))</f>
        <v>0</v>
      </c>
      <c r="D12" s="47">
        <f>IF($O12=0,0,IF($O12=1,Données!$C12/Données!$C$1,IF($O12=3,Données!$D12,IF($O12=5,Données!$E12/1000/Données!$C$1,IF($O12=11,Données!$F12/1000,"donnée ?")))))</f>
        <v>0</v>
      </c>
      <c r="E12" s="15">
        <f>IF(D12=0,0,IF(Données!G12="",IF(Données!H12="","donnée ?",Données!H12/60),Données!G12+(Données!H12/60)))</f>
        <v>0</v>
      </c>
      <c r="F12" s="44">
        <f t="shared" si="3"/>
        <v>0</v>
      </c>
      <c r="G12" s="33">
        <f t="shared" si="0"/>
        <v>0</v>
      </c>
      <c r="H12" s="19">
        <f t="shared" si="1"/>
        <v>0</v>
      </c>
      <c r="I12" s="132"/>
      <c r="J12" s="132"/>
      <c r="K12" s="39">
        <f>IF(Données!C12&lt;&gt;"",1,0)</f>
        <v>0</v>
      </c>
      <c r="L12" s="38">
        <f>IF(Données!D12&lt;&gt;"",3,0)</f>
        <v>0</v>
      </c>
      <c r="M12" s="38">
        <f>IF(Données!E12&lt;&gt;"",5,0)</f>
        <v>0</v>
      </c>
      <c r="N12" s="38">
        <f>IF(Données!F12&lt;&gt;"",11,0)</f>
        <v>0</v>
      </c>
      <c r="O12" s="40">
        <f t="shared" si="2"/>
        <v>0</v>
      </c>
    </row>
    <row r="13" spans="1:15" ht="24.75" customHeight="1" x14ac:dyDescent="0.2">
      <c r="A13" s="13"/>
      <c r="B13" s="14" t="s">
        <v>31</v>
      </c>
      <c r="C13" s="127">
        <f>IF($O13=0,0,IF($O13=1,Données!$C13,IF($O13=3,Données!$D13*Données!$C$1,IF($O13=5,Données!$E13/1000,IF($O13=11,Données!$F13/1000*Données!$C$1,"donnée ?")))))</f>
        <v>0</v>
      </c>
      <c r="D13" s="127">
        <f>IF($O13=0,0,IF($O13=1,Données!$C13/Données!$C$1,IF($O13=3,Données!$D13,IF($O13=5,Données!$E13/1000/Données!$C$1,IF($O13=11,Données!$F13/1000,"donnée ?")))))</f>
        <v>0</v>
      </c>
      <c r="E13" s="128">
        <f>IF(D13=0,0,IF(Données!G13="",IF(Données!H13="","donnée ?",Données!H13/60),Données!G13+(Données!H13/60)))</f>
        <v>0</v>
      </c>
      <c r="F13" s="129">
        <f t="shared" si="3"/>
        <v>0</v>
      </c>
      <c r="G13" s="130">
        <f t="shared" si="0"/>
        <v>0</v>
      </c>
      <c r="H13" s="131">
        <f t="shared" si="1"/>
        <v>0</v>
      </c>
      <c r="I13" s="132"/>
      <c r="J13" s="132"/>
      <c r="K13" s="39">
        <f>IF(Données!C13&lt;&gt;"",1,0)</f>
        <v>0</v>
      </c>
      <c r="L13" s="38">
        <f>IF(Données!D13&lt;&gt;"",3,0)</f>
        <v>0</v>
      </c>
      <c r="M13" s="38">
        <f>IF(Données!E13&lt;&gt;"",5,0)</f>
        <v>0</v>
      </c>
      <c r="N13" s="38">
        <f>IF(Données!F13&lt;&gt;"",11,0)</f>
        <v>0</v>
      </c>
      <c r="O13" s="40">
        <f t="shared" si="2"/>
        <v>0</v>
      </c>
    </row>
    <row r="14" spans="1:15" x14ac:dyDescent="0.2">
      <c r="A14" s="13"/>
      <c r="B14" s="14" t="s">
        <v>5</v>
      </c>
      <c r="C14" s="47">
        <f>IF($O14=0,0,IF($O14=1,Données!$C14,IF($O14=3,Données!$D14*Données!$C$1,IF($O14=5,Données!$E14/1000,IF($O14=11,Données!$F14/1000*Données!$C$1,"donnée ?")))))</f>
        <v>2</v>
      </c>
      <c r="D14" s="47">
        <f>IF($O14=0,0,IF($O14=1,Données!$C14/Données!$C$1,IF($O14=3,Données!$D14,IF($O14=5,Données!$E14/1000/Données!$C$1,IF($O14=11,Données!$F14/1000,"donnée ?")))))</f>
        <v>0.16666666666666666</v>
      </c>
      <c r="E14" s="15" t="str">
        <f>IF(D14=0,0,IF(Données!G14="",IF(Données!H14="","donnée ?",Données!H14/60),Données!G14+(Données!H14/60)))</f>
        <v>donnée ?</v>
      </c>
      <c r="F14" s="44">
        <f t="shared" si="3"/>
        <v>0</v>
      </c>
      <c r="G14" s="33">
        <f t="shared" si="0"/>
        <v>0</v>
      </c>
      <c r="H14" s="19">
        <f t="shared" si="1"/>
        <v>0</v>
      </c>
      <c r="I14" s="132"/>
      <c r="J14" s="132"/>
      <c r="K14" s="39">
        <f>IF(Données!C14&lt;&gt;"",1,0)</f>
        <v>1</v>
      </c>
      <c r="L14" s="38">
        <f>IF(Données!D14&lt;&gt;"",3,0)</f>
        <v>0</v>
      </c>
      <c r="M14" s="38">
        <f>IF(Données!E14&lt;&gt;"",5,0)</f>
        <v>0</v>
      </c>
      <c r="N14" s="38">
        <f>IF(Données!F14&lt;&gt;"",11,0)</f>
        <v>0</v>
      </c>
      <c r="O14" s="40">
        <f t="shared" si="2"/>
        <v>1</v>
      </c>
    </row>
    <row r="15" spans="1:15" x14ac:dyDescent="0.2">
      <c r="A15" s="13"/>
      <c r="B15" s="14" t="s">
        <v>27</v>
      </c>
      <c r="C15" s="47">
        <f>IF($O15=0,0,IF($O15=1,Données!$C15,IF($O15=3,Données!$D15*Données!$C$1,IF($O15=5,Données!$E15/1000,IF($O15=11,Données!$F15/1000*Données!$C$1,"donnée ?")))))</f>
        <v>60</v>
      </c>
      <c r="D15" s="47">
        <f>IF($O15=0,0,IF($O15=1,Données!$C15/Données!$C$1,IF($O15=3,Données!$D15,IF($O15=5,Données!$E15/1000/Données!$C$1,IF($O15=11,Données!$F15/1000,"donnée ?")))))</f>
        <v>5</v>
      </c>
      <c r="E15" s="15" t="str">
        <f>IF(D15=0,0,IF(Données!G15="",IF(Données!H15="","donnée ?",Données!H15/60),Données!G15+(Données!H15/60)))</f>
        <v>donnée ?</v>
      </c>
      <c r="F15" s="44">
        <f t="shared" si="3"/>
        <v>0</v>
      </c>
      <c r="G15" s="33">
        <f t="shared" si="0"/>
        <v>0</v>
      </c>
      <c r="H15" s="19">
        <f t="shared" si="1"/>
        <v>0</v>
      </c>
      <c r="I15" s="132"/>
      <c r="J15" s="132"/>
      <c r="K15" s="39">
        <f>IF(Données!C15&lt;&gt;"",1,0)</f>
        <v>0</v>
      </c>
      <c r="L15" s="38">
        <f>IF(Données!D15&lt;&gt;"",3,0)</f>
        <v>3</v>
      </c>
      <c r="M15" s="38">
        <f>IF(Données!E15&lt;&gt;"",5,0)</f>
        <v>0</v>
      </c>
      <c r="N15" s="38">
        <f>IF(Données!F15&lt;&gt;"",11,0)</f>
        <v>0</v>
      </c>
      <c r="O15" s="40">
        <f t="shared" si="2"/>
        <v>3</v>
      </c>
    </row>
    <row r="16" spans="1:15" x14ac:dyDescent="0.2">
      <c r="A16" s="13"/>
      <c r="B16" s="14" t="s">
        <v>28</v>
      </c>
      <c r="C16" s="47">
        <f>IF($O16=0,0,IF($O16=1,Données!$C16,IF($O16=3,Données!$D16*Données!$C$1,IF($O16=5,Données!$E16/1000,IF($O16=11,Données!$F16/1000*Données!$C$1,"donnée ?")))))</f>
        <v>1.2000000000000002</v>
      </c>
      <c r="D16" s="47">
        <f>IF($O16=0,0,IF($O16=1,Données!$C16/Données!$C$1,IF($O16=3,Données!$D16,IF($O16=5,Données!$E16/1000/Données!$C$1,IF($O16=11,Données!$F16/1000,"donnée ?")))))</f>
        <v>0.1</v>
      </c>
      <c r="E16" s="15" t="str">
        <f>IF(D16=0,0,IF(Données!G16="",IF(Données!H16="","donnée ?",Données!H16/60),Données!G16+(Données!H16/60)))</f>
        <v>donnée ?</v>
      </c>
      <c r="F16" s="44">
        <f t="shared" si="3"/>
        <v>0</v>
      </c>
      <c r="G16" s="33">
        <f t="shared" si="0"/>
        <v>0</v>
      </c>
      <c r="H16" s="19">
        <f t="shared" si="1"/>
        <v>0</v>
      </c>
      <c r="I16" s="132"/>
      <c r="J16" s="132"/>
      <c r="K16" s="39">
        <f>IF(Données!C16&lt;&gt;"",1,0)</f>
        <v>0</v>
      </c>
      <c r="L16" s="38">
        <f>IF(Données!D16&lt;&gt;"",3,0)</f>
        <v>3</v>
      </c>
      <c r="M16" s="38">
        <f>IF(Données!E16&lt;&gt;"",5,0)</f>
        <v>0</v>
      </c>
      <c r="N16" s="38">
        <f>IF(Données!F16&lt;&gt;"",11,0)</f>
        <v>0</v>
      </c>
      <c r="O16" s="40">
        <f t="shared" si="2"/>
        <v>3</v>
      </c>
    </row>
    <row r="17" spans="1:15" x14ac:dyDescent="0.2">
      <c r="A17" s="13"/>
      <c r="B17" s="14" t="s">
        <v>23</v>
      </c>
      <c r="C17" s="47">
        <f>IF($O17=0,0,IF($O17=1,Données!$C17,IF($O17=3,Données!$D17*Données!$C$1,IF($O17=5,Données!$E17/1000,IF($O17=11,Données!$F17/1000*Données!$C$1,"donnée ?")))))</f>
        <v>60</v>
      </c>
      <c r="D17" s="47">
        <f>IF($O17=0,0,IF($O17=1,Données!$C17/Données!$C$1,IF($O17=3,Données!$D17,IF($O17=5,Données!$E17/1000/Données!$C$1,IF($O17=11,Données!$F17/1000,"donnée ?")))))</f>
        <v>5</v>
      </c>
      <c r="E17" s="15" t="str">
        <f>IF(D17=0,0,IF(Données!G17="",IF(Données!H17="","donnée ?",Données!H17/60),Données!G17+(Données!H17/60)))</f>
        <v>donnée ?</v>
      </c>
      <c r="F17" s="44">
        <f t="shared" si="3"/>
        <v>0</v>
      </c>
      <c r="G17" s="33">
        <f t="shared" si="0"/>
        <v>0</v>
      </c>
      <c r="H17" s="19">
        <f t="shared" si="1"/>
        <v>0</v>
      </c>
      <c r="I17" s="132"/>
      <c r="J17" s="132"/>
      <c r="K17" s="39">
        <f>IF(Données!C17&lt;&gt;"",1,0)</f>
        <v>1</v>
      </c>
      <c r="L17" s="38">
        <f>IF(Données!D17&lt;&gt;"",3,0)</f>
        <v>0</v>
      </c>
      <c r="M17" s="38">
        <f>IF(Données!E17&lt;&gt;"",5,0)</f>
        <v>0</v>
      </c>
      <c r="N17" s="38">
        <f>IF(Données!F17&lt;&gt;"",11,0)</f>
        <v>0</v>
      </c>
      <c r="O17" s="40">
        <f t="shared" si="2"/>
        <v>1</v>
      </c>
    </row>
    <row r="18" spans="1:15" x14ac:dyDescent="0.2">
      <c r="A18" s="13"/>
      <c r="B18" s="14" t="str">
        <f>IF(Données!B18="Autres","",Données!B18)</f>
        <v/>
      </c>
      <c r="C18" s="47" t="str">
        <f>IF(B18="","",IF($O18=0,0,IF($O18=1,Données!$C18,IF($O18=3,Données!$D18*Données!$C$1,IF($O18=5,Données!$E18/1000,IF($O18=11,Données!$F18/1000*Données!$C$1,"donnée ?"))))))</f>
        <v/>
      </c>
      <c r="D18" s="47" t="str">
        <f>IF(B18="","",IF($O18=0,0,IF($O18=1,Données!$C18/Données!$C$1,IF($O18=3,Données!$D18,IF($O18=5,Données!$E18/1000/Données!$C$1,IF($O18=11,Données!$F18/1000,"donnée ?"))))))</f>
        <v/>
      </c>
      <c r="E18" s="15" t="str">
        <f>IF(B18="","",IF(D18=0,0,IF(Données!G18="",IF(Données!H18="","donnée ?",Données!H18/60),Données!G18+(Données!H18/60))))</f>
        <v/>
      </c>
      <c r="F18" s="44" t="str">
        <f>IF(B18="","",IF(E18&lt;&gt;"",IF(E18&lt;&gt;"donnée ?",E18/24,0),0))</f>
        <v/>
      </c>
      <c r="G18" s="33" t="str">
        <f>IF(B18="","",IF($O18&lt;&gt;0,IF($E18&lt;&gt;"donnée ?",C18*E18/1000,0),0))</f>
        <v/>
      </c>
      <c r="H18" s="19" t="str">
        <f>IF(B18="","",IF($O18&lt;&gt;0,IF($E18&lt;&gt;"donnée ?",D18*E18,0),0))</f>
        <v/>
      </c>
      <c r="I18" s="132"/>
      <c r="J18" s="132"/>
      <c r="K18" s="39">
        <f>IF(Données!C18&lt;&gt;"",1,0)</f>
        <v>0</v>
      </c>
      <c r="L18" s="38">
        <f>IF(Données!D18&lt;&gt;"",3,0)</f>
        <v>0</v>
      </c>
      <c r="M18" s="38">
        <f>IF(Données!E18&lt;&gt;"",5,0)</f>
        <v>0</v>
      </c>
      <c r="N18" s="38">
        <f>IF(Données!F18&lt;&gt;"",11,0)</f>
        <v>0</v>
      </c>
      <c r="O18" s="40">
        <f t="shared" si="2"/>
        <v>0</v>
      </c>
    </row>
    <row r="19" spans="1:15" x14ac:dyDescent="0.2">
      <c r="A19" s="13"/>
      <c r="B19" s="14" t="str">
        <f>IF(Données!B19="Autres","",Données!B19)</f>
        <v/>
      </c>
      <c r="C19" s="47" t="str">
        <f>IF(B19="","",IF($O19=0,0,IF($O19=1,Données!$C19,IF($O19=3,Données!$D19*Données!$C$1,IF($O19=5,Données!$E19/1000,IF($O19=11,Données!$F19/1000*Données!$C$1,"donnée ?"))))))</f>
        <v/>
      </c>
      <c r="D19" s="47" t="str">
        <f>IF(B19="","",IF($O19=0,0,IF($O19=1,Données!$C19/Données!$C$1,IF($O19=3,Données!$D19,IF($O19=5,Données!$E19/1000/Données!$C$1,IF($O19=11,Données!$F19/1000,"donnée ?"))))))</f>
        <v/>
      </c>
      <c r="E19" s="15" t="str">
        <f>IF(B19="","",IF(D19=0,0,IF(Données!G19="",IF(Données!H19="","donnée ?",Données!H19/60),Données!G19+(Données!H19/60))))</f>
        <v/>
      </c>
      <c r="F19" s="44" t="str">
        <f>IF(B19="","",IF(E19&lt;&gt;"",IF(E19&lt;&gt;"donnée ?",E19/24,0),0))</f>
        <v/>
      </c>
      <c r="G19" s="33" t="str">
        <f>IF(B19="","",IF($O19&lt;&gt;0,IF($E19&lt;&gt;"donnée ?",C19*E19/1000,0),0))</f>
        <v/>
      </c>
      <c r="H19" s="19" t="str">
        <f>IF(B19="","",IF($O19&lt;&gt;0,IF($E19&lt;&gt;"donnée ?",D19*E19,0),0))</f>
        <v/>
      </c>
      <c r="I19" s="132"/>
      <c r="J19" s="132"/>
      <c r="K19" s="39">
        <f>IF(Données!C19&lt;&gt;"",1,0)</f>
        <v>0</v>
      </c>
      <c r="L19" s="38">
        <f>IF(Données!D19&lt;&gt;"",3,0)</f>
        <v>0</v>
      </c>
      <c r="M19" s="38">
        <f>IF(Données!E19&lt;&gt;"",5,0)</f>
        <v>0</v>
      </c>
      <c r="N19" s="38">
        <f>IF(Données!F19&lt;&gt;"",11,0)</f>
        <v>0</v>
      </c>
      <c r="O19" s="40">
        <f t="shared" si="2"/>
        <v>0</v>
      </c>
    </row>
    <row r="20" spans="1:15" ht="13.5" thickBot="1" x14ac:dyDescent="0.25">
      <c r="A20" s="13"/>
      <c r="B20" s="14" t="str">
        <f>IF(Données!B20="Autres","",Données!B20)</f>
        <v/>
      </c>
      <c r="C20" s="47" t="str">
        <f>IF(B20="","",IF($O20=0,0,IF($O20=1,Données!$C20,IF($O20=3,Données!$D20*Données!$C$1,IF($O20=5,Données!$E20/1000,IF($O20=11,Données!$F20/1000*Données!$C$1,"donnée ?"))))))</f>
        <v/>
      </c>
      <c r="D20" s="47" t="str">
        <f>IF(B20="","",IF($O20=0,0,IF($O20=1,Données!$C20/Données!$C$1,IF($O20=3,Données!$D20,IF($O20=5,Données!$E20/1000/Données!$C$1,IF($O20=11,Données!$F20/1000,"donnée ?"))))))</f>
        <v/>
      </c>
      <c r="E20" s="15" t="str">
        <f>IF(B20="","",IF(D20=0,0,IF(Données!G20="",IF(Données!H20="","donnée ?",Données!H20/60),Données!G20+(Données!H20/60))))</f>
        <v/>
      </c>
      <c r="F20" s="44" t="str">
        <f>IF(B20="","",IF(E20&lt;&gt;"",IF(E20&lt;&gt;"donnée ?",E20/24,0),0))</f>
        <v/>
      </c>
      <c r="G20" s="33" t="str">
        <f>IF(B20="","",IF($O20&lt;&gt;0,IF($E20&lt;&gt;"donnée ?",C20*E20/1000,0),0))</f>
        <v/>
      </c>
      <c r="H20" s="19" t="str">
        <f>IF(B20="","",IF($O20&lt;&gt;0,IF($E20&lt;&gt;"donnée ?",D20*E20,0),0))</f>
        <v/>
      </c>
      <c r="I20" s="132"/>
      <c r="J20" s="132"/>
      <c r="K20" s="39">
        <f>IF(Données!C20&lt;&gt;"",1,0)</f>
        <v>0</v>
      </c>
      <c r="L20" s="38">
        <f>IF(Données!D20&lt;&gt;"",3,0)</f>
        <v>0</v>
      </c>
      <c r="M20" s="38">
        <f>IF(Données!E20&lt;&gt;"",5,0)</f>
        <v>0</v>
      </c>
      <c r="N20" s="38">
        <f>IF(Données!F20&lt;&gt;"",11,0)</f>
        <v>0</v>
      </c>
      <c r="O20" s="40">
        <f t="shared" si="2"/>
        <v>0</v>
      </c>
    </row>
    <row r="21" spans="1:15" ht="18" customHeight="1" thickBot="1" x14ac:dyDescent="0.25">
      <c r="A21" s="20"/>
      <c r="B21" s="21"/>
      <c r="C21" s="48"/>
      <c r="D21" s="250" t="s">
        <v>52</v>
      </c>
      <c r="E21" s="251"/>
      <c r="F21" s="252"/>
      <c r="G21" s="34">
        <f>SUM(G5:G20)</f>
        <v>0</v>
      </c>
      <c r="H21" s="22">
        <f>SUM(H5:H20)</f>
        <v>0</v>
      </c>
      <c r="I21" s="132"/>
      <c r="J21" s="132"/>
      <c r="K21" s="240"/>
      <c r="L21" s="241"/>
      <c r="M21" s="241"/>
      <c r="N21" s="241"/>
      <c r="O21" s="242"/>
    </row>
    <row r="22" spans="1:15" ht="18.75" customHeight="1" x14ac:dyDescent="0.2">
      <c r="A22" s="221" t="s">
        <v>6</v>
      </c>
      <c r="B22" s="222"/>
      <c r="C22" s="222"/>
      <c r="D22" s="222"/>
      <c r="E22" s="222"/>
      <c r="F22" s="222"/>
      <c r="G22" s="222"/>
      <c r="H22" s="223"/>
      <c r="I22" s="132"/>
      <c r="J22" s="132"/>
      <c r="K22" s="243"/>
      <c r="L22" s="244"/>
      <c r="M22" s="244"/>
      <c r="N22" s="244"/>
      <c r="O22" s="245"/>
    </row>
    <row r="23" spans="1:15" x14ac:dyDescent="0.2">
      <c r="A23" s="16"/>
      <c r="B23" s="156" t="s">
        <v>7</v>
      </c>
      <c r="C23" s="53">
        <f>IF($O23=0,0,IF($O23=1,Données!$C23,IF($O23=3,Données!$D23*Données!$C$1,IF($O23=5,Données!$E23/1000,IF($O23=11,Données!$F23/1000*Données!$C$1,"donnée ?")))))</f>
        <v>4</v>
      </c>
      <c r="D23" s="53">
        <f>IF($O23=0,0,IF($O23=1,Données!$C23/Données!$C$1,IF($O23=3,Données!$D23,IF($O23=5,Données!$E23/1000/Données!$C$1,IF($O23=11,Données!$F23/1000,"donnée ?")))))</f>
        <v>0.33333333333333331</v>
      </c>
      <c r="E23" s="54">
        <f>IF(D23=0,0,IF(Données!G23="",IF(Données!H23="","donnée ?",Données!H23/60),Données!G23+(Données!H23/60)))</f>
        <v>2</v>
      </c>
      <c r="F23" s="55">
        <f>IF(E23&lt;&gt;"",IF(E23&lt;&gt;"donnée ?",E23/24,0),0)</f>
        <v>8.3333333333333329E-2</v>
      </c>
      <c r="G23" s="56">
        <f t="shared" ref="G23:G30" si="4">IF($O23&lt;&gt;0,IF($E23&lt;&gt;"donnée ?",C23*E23/1000,0),0)</f>
        <v>8.0000000000000002E-3</v>
      </c>
      <c r="H23" s="18">
        <f t="shared" ref="H23:H30" si="5">IF($O23&lt;&gt;0,IF($E23&lt;&gt;"donnée ?",D23*E23,0),0)</f>
        <v>0.66666666666666663</v>
      </c>
      <c r="I23" s="132"/>
      <c r="J23" s="132"/>
      <c r="K23" s="39">
        <f>IF(Données!C23&lt;&gt;"",1,0)</f>
        <v>1</v>
      </c>
      <c r="L23" s="38">
        <f>IF(Données!D23&lt;&gt;"",3,0)</f>
        <v>0</v>
      </c>
      <c r="M23" s="38">
        <f>IF(Données!E23&lt;&gt;"",5,0)</f>
        <v>0</v>
      </c>
      <c r="N23" s="38">
        <f>IF(Données!F23&lt;&gt;"",11,0)</f>
        <v>0</v>
      </c>
      <c r="O23" s="40">
        <f t="shared" si="2"/>
        <v>1</v>
      </c>
    </row>
    <row r="24" spans="1:15" x14ac:dyDescent="0.2">
      <c r="A24" s="16"/>
      <c r="B24" s="156" t="s">
        <v>14</v>
      </c>
      <c r="C24" s="53">
        <f>IF($O24=0,0,IF($O24=1,Données!$C24,IF($O24=3,Données!$D24*Données!$C$1,IF($O24=5,Données!$E24/1000,IF($O24=11,Données!$F24/1000*Données!$C$1,"donnée ?")))))</f>
        <v>0</v>
      </c>
      <c r="D24" s="53">
        <f>IF($O24=0,0,IF($O24=1,Données!$C24/Données!$C$1,IF($O24=3,Données!$D24,IF($O24=5,Données!$E24/1000/Données!$C$1,IF($O24=11,Données!$F24/1000,"donnée ?")))))</f>
        <v>0</v>
      </c>
      <c r="E24" s="54">
        <f>IF(D24=0,0,IF(Données!G24="",IF(Données!H24="","donnée ?",Données!H24/60),Données!G24+(Données!H24/60)))</f>
        <v>0</v>
      </c>
      <c r="F24" s="55">
        <f t="shared" ref="F24:F30" si="6">IF(E24&lt;&gt;"",IF(E24&lt;&gt;"donnée ?",E24/24,0),0)</f>
        <v>0</v>
      </c>
      <c r="G24" s="56">
        <f t="shared" si="4"/>
        <v>0</v>
      </c>
      <c r="H24" s="18">
        <f t="shared" si="5"/>
        <v>0</v>
      </c>
      <c r="I24" s="132"/>
      <c r="J24" s="132"/>
      <c r="K24" s="39">
        <f>IF(Données!C24&lt;&gt;"",1,0)</f>
        <v>0</v>
      </c>
      <c r="L24" s="38">
        <f>IF(Données!D24&lt;&gt;"",3,0)</f>
        <v>0</v>
      </c>
      <c r="M24" s="38">
        <f>IF(Données!E24&lt;&gt;"",5,0)</f>
        <v>0</v>
      </c>
      <c r="N24" s="38">
        <f>IF(Données!F24&lt;&gt;"",11,0)</f>
        <v>0</v>
      </c>
      <c r="O24" s="40">
        <f t="shared" si="2"/>
        <v>0</v>
      </c>
    </row>
    <row r="25" spans="1:15" x14ac:dyDescent="0.2">
      <c r="A25" s="16"/>
      <c r="B25" s="156" t="s">
        <v>8</v>
      </c>
      <c r="C25" s="53">
        <f>IF($O25=0,0,IF($O25=1,Données!$C25,IF($O25=3,Données!$D25*Données!$C$1,IF($O25=5,Données!$E25/1000,IF($O25=11,Données!$F25/1000*Données!$C$1,"donnée ?")))))</f>
        <v>10</v>
      </c>
      <c r="D25" s="53">
        <f>IF($O25=0,0,IF($O25=1,Données!$C25/Données!$C$1,IF($O25=3,Données!$D25,IF($O25=5,Données!$E25/1000/Données!$C$1,IF($O25=11,Données!$F25/1000,"donnée ?")))))</f>
        <v>0.83333333333333337</v>
      </c>
      <c r="E25" s="54">
        <f>IF(D25=0,0,IF(Données!G25="",IF(Données!H25="","donnée ?",Données!H25/60),Données!G25+(Données!H25/60)))</f>
        <v>2</v>
      </c>
      <c r="F25" s="55">
        <f t="shared" si="6"/>
        <v>8.3333333333333329E-2</v>
      </c>
      <c r="G25" s="56">
        <f t="shared" si="4"/>
        <v>0.02</v>
      </c>
      <c r="H25" s="18">
        <f t="shared" si="5"/>
        <v>1.6666666666666667</v>
      </c>
      <c r="I25" s="132"/>
      <c r="J25" s="132"/>
      <c r="K25" s="39">
        <f>IF(Données!C25&lt;&gt;"",1,0)</f>
        <v>1</v>
      </c>
      <c r="L25" s="38">
        <f>IF(Données!D25&lt;&gt;"",3,0)</f>
        <v>0</v>
      </c>
      <c r="M25" s="38">
        <f>IF(Données!E25&lt;&gt;"",5,0)</f>
        <v>0</v>
      </c>
      <c r="N25" s="38">
        <f>IF(Données!F25&lt;&gt;"",11,0)</f>
        <v>0</v>
      </c>
      <c r="O25" s="40">
        <f t="shared" si="2"/>
        <v>1</v>
      </c>
    </row>
    <row r="26" spans="1:15" x14ac:dyDescent="0.2">
      <c r="A26" s="16"/>
      <c r="B26" s="156" t="s">
        <v>9</v>
      </c>
      <c r="C26" s="53">
        <f>IF($O26=0,0,IF($O26=1,Données!$C26,IF($O26=3,Données!$D26*Données!$C$1,IF($O26=5,Données!$E26/1000,IF($O26=11,Données!$F26/1000*Données!$C$1,"donnée ?")))))</f>
        <v>10</v>
      </c>
      <c r="D26" s="53">
        <f>IF($O26=0,0,IF($O26=1,Données!$C26/Données!$C$1,IF($O26=3,Données!$D26,IF($O26=5,Données!$E26/1000/Données!$C$1,IF($O26=11,Données!$F26/1000,"donnée ?")))))</f>
        <v>0.83333333333333337</v>
      </c>
      <c r="E26" s="54">
        <f>IF(D26=0,0,IF(Données!G26="",IF(Données!H26="","donnée ?",Données!H26/60),Données!G26+(Données!H26/60)))</f>
        <v>2</v>
      </c>
      <c r="F26" s="55">
        <f t="shared" si="6"/>
        <v>8.3333333333333329E-2</v>
      </c>
      <c r="G26" s="56">
        <f t="shared" si="4"/>
        <v>0.02</v>
      </c>
      <c r="H26" s="18">
        <f t="shared" si="5"/>
        <v>1.6666666666666667</v>
      </c>
      <c r="I26" s="132"/>
      <c r="J26" s="132"/>
      <c r="K26" s="39">
        <f>IF(Données!C26&lt;&gt;"",1,0)</f>
        <v>1</v>
      </c>
      <c r="L26" s="38">
        <f>IF(Données!D26&lt;&gt;"",3,0)</f>
        <v>0</v>
      </c>
      <c r="M26" s="38">
        <f>IF(Données!E26&lt;&gt;"",5,0)</f>
        <v>0</v>
      </c>
      <c r="N26" s="38">
        <f>IF(Données!F26&lt;&gt;"",11,0)</f>
        <v>0</v>
      </c>
      <c r="O26" s="40">
        <f t="shared" si="2"/>
        <v>1</v>
      </c>
    </row>
    <row r="27" spans="1:15" ht="25.5" x14ac:dyDescent="0.2">
      <c r="A27" s="16"/>
      <c r="B27" s="156" t="s">
        <v>10</v>
      </c>
      <c r="C27" s="122">
        <f>IF($O27=0,0,IF($O27=1,Données!$C27,IF($O27=3,Données!$D27*Données!$C$1,IF($O27=5,Données!$E27/1000,IF($O27=11,Données!$F27/1000*Données!$C$1,"donnée ?")))))</f>
        <v>5</v>
      </c>
      <c r="D27" s="122">
        <f>IF($O27=0,0,IF($O27=1,Données!$C27/Données!$C$1,IF($O27=3,Données!$D27,IF($O27=5,Données!$E27/1000/Données!$C$1,IF($O27=11,Données!$F27/1000,"donnée ?")))))</f>
        <v>0.41666666666666669</v>
      </c>
      <c r="E27" s="123">
        <f>IF(D27=0,0,IF(Données!G27="",IF(Données!H27="","donnée ?",Données!H27/60),Données!G27+(Données!H27/60)))</f>
        <v>0</v>
      </c>
      <c r="F27" s="124">
        <f t="shared" si="6"/>
        <v>0</v>
      </c>
      <c r="G27" s="125">
        <f t="shared" si="4"/>
        <v>0</v>
      </c>
      <c r="H27" s="126">
        <f t="shared" si="5"/>
        <v>0</v>
      </c>
      <c r="I27" s="132"/>
      <c r="J27" s="132"/>
      <c r="K27" s="39">
        <f>IF(Données!C27&lt;&gt;"",1,0)</f>
        <v>1</v>
      </c>
      <c r="L27" s="38">
        <f>IF(Données!D27&lt;&gt;"",3,0)</f>
        <v>0</v>
      </c>
      <c r="M27" s="38">
        <f>IF(Données!E27&lt;&gt;"",5,0)</f>
        <v>0</v>
      </c>
      <c r="N27" s="38">
        <f>IF(Données!F27&lt;&gt;"",11,0)</f>
        <v>0</v>
      </c>
      <c r="O27" s="40">
        <f t="shared" si="2"/>
        <v>1</v>
      </c>
    </row>
    <row r="28" spans="1:15" x14ac:dyDescent="0.2">
      <c r="A28" s="16"/>
      <c r="B28" s="156" t="s">
        <v>11</v>
      </c>
      <c r="C28" s="53">
        <f>IF($O28=0,0,IF($O28=1,Données!$C28,IF($O28=3,Données!$D28*Données!$C$1,IF($O28=5,Données!$E28/1000,IF($O28=11,Données!$F28/1000*Données!$C$1,"donnée ?")))))</f>
        <v>8</v>
      </c>
      <c r="D28" s="53">
        <f>IF($O28=0,0,IF($O28=1,Données!$C28/Données!$C$1,IF($O28=3,Données!$D28,IF($O28=5,Données!$E28/1000/Données!$C$1,IF($O28=11,Données!$F28/1000,"donnée ?")))))</f>
        <v>0.66666666666666663</v>
      </c>
      <c r="E28" s="54">
        <f>IF(D28=0,0,IF(Données!G28="",IF(Données!H28="","donnée ?",Données!H28/60),Données!G28+(Données!H28/60)))</f>
        <v>1</v>
      </c>
      <c r="F28" s="55">
        <f t="shared" si="6"/>
        <v>4.1666666666666664E-2</v>
      </c>
      <c r="G28" s="56">
        <f t="shared" si="4"/>
        <v>8.0000000000000002E-3</v>
      </c>
      <c r="H28" s="18">
        <f t="shared" si="5"/>
        <v>0.66666666666666663</v>
      </c>
      <c r="I28" s="132"/>
      <c r="J28" s="132"/>
      <c r="K28" s="39">
        <f>IF(Données!C28&lt;&gt;"",1,0)</f>
        <v>1</v>
      </c>
      <c r="L28" s="38">
        <f>IF(Données!D28&lt;&gt;"",3,0)</f>
        <v>0</v>
      </c>
      <c r="M28" s="38">
        <f>IF(Données!E28&lt;&gt;"",5,0)</f>
        <v>0</v>
      </c>
      <c r="N28" s="38">
        <f>IF(Données!F28&lt;&gt;"",11,0)</f>
        <v>0</v>
      </c>
      <c r="O28" s="40">
        <f t="shared" si="2"/>
        <v>1</v>
      </c>
    </row>
    <row r="29" spans="1:15" x14ac:dyDescent="0.2">
      <c r="A29" s="16"/>
      <c r="B29" s="156" t="s">
        <v>12</v>
      </c>
      <c r="C29" s="53">
        <f>IF($O29=0,0,IF($O29=1,Données!$C29,IF($O29=3,Données!$D29*Données!$C$1,IF($O29=5,Données!$E29/1000,IF($O29=11,Données!$F29/1000*Données!$C$1,"donnée ?")))))</f>
        <v>10</v>
      </c>
      <c r="D29" s="53">
        <f>IF($O29=0,0,IF($O29=1,Données!$C29/Données!$C$1,IF($O29=3,Données!$D29,IF($O29=5,Données!$E29/1000/Données!$C$1,IF($O29=11,Données!$F29/1000,"donnée ?")))))</f>
        <v>0.83333333333333337</v>
      </c>
      <c r="E29" s="54">
        <f>IF(D29=0,0,IF(Données!G29="",IF(Données!H29="","donnée ?",Données!H29/60),Données!G29+(Données!H29/60)))</f>
        <v>1</v>
      </c>
      <c r="F29" s="55">
        <f t="shared" si="6"/>
        <v>4.1666666666666664E-2</v>
      </c>
      <c r="G29" s="56">
        <f t="shared" si="4"/>
        <v>0.01</v>
      </c>
      <c r="H29" s="18">
        <f t="shared" si="5"/>
        <v>0.83333333333333337</v>
      </c>
      <c r="I29" s="132"/>
      <c r="J29" s="132"/>
      <c r="K29" s="39">
        <f>IF(Données!C29&lt;&gt;"",1,0)</f>
        <v>1</v>
      </c>
      <c r="L29" s="38">
        <f>IF(Données!D29&lt;&gt;"",3,0)</f>
        <v>0</v>
      </c>
      <c r="M29" s="38">
        <f>IF(Données!E29&lt;&gt;"",5,0)</f>
        <v>0</v>
      </c>
      <c r="N29" s="38">
        <f>IF(Données!F29&lt;&gt;"",11,0)</f>
        <v>0</v>
      </c>
      <c r="O29" s="40">
        <f t="shared" si="2"/>
        <v>1</v>
      </c>
    </row>
    <row r="30" spans="1:15" ht="25.5" x14ac:dyDescent="0.2">
      <c r="A30" s="59"/>
      <c r="B30" s="175" t="s">
        <v>13</v>
      </c>
      <c r="C30" s="53">
        <f>IF($O30=0,0,IF($O30=1,Données!$C30,IF($O30=3,Données!$D30*Données!$C$1,IF($O30=5,Données!$E30/1000,IF($O30=11,Données!$F30/1000*Données!$C$1,"donnée ?")))))</f>
        <v>0</v>
      </c>
      <c r="D30" s="53">
        <f>IF($O30=0,0,IF($O30=1,Données!$C30/Données!$C$1,IF($O30=3,Données!$D30,IF($O30=5,Données!$E30/1000/Données!$C$1,IF($O30=11,Données!$F30/1000,"donnée ?")))))</f>
        <v>0</v>
      </c>
      <c r="E30" s="54">
        <f>IF(D30=0,0,IF(Données!G30="",IF(Données!H30="","donnée ?",Données!H30/60),Données!G30+(Données!H30/60)))</f>
        <v>0</v>
      </c>
      <c r="F30" s="55">
        <f t="shared" si="6"/>
        <v>0</v>
      </c>
      <c r="G30" s="56">
        <f t="shared" si="4"/>
        <v>0</v>
      </c>
      <c r="H30" s="18">
        <f t="shared" si="5"/>
        <v>0</v>
      </c>
      <c r="I30" s="132"/>
      <c r="J30" s="132"/>
      <c r="K30" s="39">
        <f>IF(Données!C30&lt;&gt;"",1,0)</f>
        <v>1</v>
      </c>
      <c r="L30" s="38">
        <f>IF(Données!D30&lt;&gt;"",3,0)</f>
        <v>0</v>
      </c>
      <c r="M30" s="38">
        <f>IF(Données!E30&lt;&gt;"",5,0)</f>
        <v>0</v>
      </c>
      <c r="N30" s="38">
        <f>IF(Données!F30&lt;&gt;"",11,0)</f>
        <v>0</v>
      </c>
      <c r="O30" s="40">
        <f t="shared" si="2"/>
        <v>1</v>
      </c>
    </row>
    <row r="31" spans="1:15" x14ac:dyDescent="0.2">
      <c r="A31" s="16"/>
      <c r="B31" s="17" t="str">
        <f>IF(Données!B31="Autres","",Données!B31)</f>
        <v/>
      </c>
      <c r="C31" s="57" t="str">
        <f>IF(B31="","",IF($O31=0,0,IF($O31=1,Données!$C31,IF($O31=3,Données!$D31*Données!$C$1,IF($O31=5,Données!$E31/1000,IF($O31=11,Données!$F31/1000*Données!$C$1,"donnée ?"))))))</f>
        <v/>
      </c>
      <c r="D31" s="53" t="str">
        <f>IF(B31="","",IF($O31=0,0,IF($O31=1,Données!$C31/Données!$C$1,IF($O31=3,Données!$D31,IF($O31=5,Données!$E31/1000/Données!$C$1,IF($O31=11,Données!$F31/1000,"donnée ?"))))))</f>
        <v/>
      </c>
      <c r="E31" s="54" t="str">
        <f>IF(B31="","",IF(D31=0,0,IF(Données!G31="",IF(Données!H31="","donnée ?",Données!H31/60),Données!G31+(Données!H31/60))))</f>
        <v/>
      </c>
      <c r="F31" s="55" t="str">
        <f>IF(B31="","",IF(E31&lt;&gt;"",IF(E31&lt;&gt;"donnée ?",E31/24,0),0))</f>
        <v/>
      </c>
      <c r="G31" s="56" t="str">
        <f>IF(B31="","",IF($O31&lt;&gt;0,IF($E31&lt;&gt;"donnée ?",C31*E31/1000,0),0))</f>
        <v/>
      </c>
      <c r="H31" s="18" t="str">
        <f>IF(B31="","",IF($O31&lt;&gt;0,IF($E31&lt;&gt;"donnée ?",D31*E31,0),0))</f>
        <v/>
      </c>
      <c r="I31" s="132"/>
      <c r="J31" s="132"/>
      <c r="K31" s="39">
        <f>IF(Données!C31&lt;&gt;"",1,0)</f>
        <v>0</v>
      </c>
      <c r="L31" s="38">
        <f>IF(Données!D31&lt;&gt;"",3,0)</f>
        <v>0</v>
      </c>
      <c r="M31" s="38">
        <f>IF(Données!E31&lt;&gt;"",5,0)</f>
        <v>0</v>
      </c>
      <c r="N31" s="38">
        <f>IF(Données!F31&lt;&gt;"",11,0)</f>
        <v>0</v>
      </c>
      <c r="O31" s="40">
        <f t="shared" si="2"/>
        <v>0</v>
      </c>
    </row>
    <row r="32" spans="1:15" x14ac:dyDescent="0.2">
      <c r="A32" s="16"/>
      <c r="B32" s="17" t="str">
        <f>IF(Données!B32="Autres","",Données!B32)</f>
        <v/>
      </c>
      <c r="C32" s="57" t="str">
        <f>IF(B32="","",IF($O32=0,0,IF($O32=1,Données!$C32,IF($O32=3,Données!$D32*Données!$C$1,IF($O32=5,Données!$E32/1000,IF($O32=11,Données!$F32/1000*Données!$C$1,"donnée ?"))))))</f>
        <v/>
      </c>
      <c r="D32" s="53" t="str">
        <f>IF(B32="","",IF($O32=0,0,IF($O32=1,Données!$C32/Données!$C$1,IF($O32=3,Données!$D32,IF($O32=5,Données!$E32/1000/Données!$C$1,IF($O32=11,Données!$F32/1000,"donnée ?"))))))</f>
        <v/>
      </c>
      <c r="E32" s="54" t="str">
        <f>IF(B32="","",IF(D32=0,0,IF(Données!G32="",IF(Données!H32="","donnée ?",Données!H32/60),Données!G32+(Données!H32/60))))</f>
        <v/>
      </c>
      <c r="F32" s="55" t="str">
        <f>IF(B32="","",IF(E32&lt;&gt;"",IF(E32&lt;&gt;"donnée ?",E32/24,0),0))</f>
        <v/>
      </c>
      <c r="G32" s="56" t="str">
        <f>IF(B32="","",IF($O32&lt;&gt;0,IF($E32&lt;&gt;"donnée ?",C32*E32/1000,0),0))</f>
        <v/>
      </c>
      <c r="H32" s="18" t="str">
        <f>IF(B32="","",IF($O32&lt;&gt;0,IF($E32&lt;&gt;"donnée ?",D32*E32,0),0))</f>
        <v/>
      </c>
      <c r="I32" s="132"/>
      <c r="J32" s="132"/>
      <c r="K32" s="39">
        <f>IF(Données!C32&lt;&gt;"",1,0)</f>
        <v>0</v>
      </c>
      <c r="L32" s="38">
        <f>IF(Données!D32&lt;&gt;"",3,0)</f>
        <v>0</v>
      </c>
      <c r="M32" s="38">
        <f>IF(Données!E32&lt;&gt;"",5,0)</f>
        <v>0</v>
      </c>
      <c r="N32" s="38">
        <f>IF(Données!F32&lt;&gt;"",11,0)</f>
        <v>0</v>
      </c>
      <c r="O32" s="40">
        <f t="shared" si="2"/>
        <v>0</v>
      </c>
    </row>
    <row r="33" spans="1:15" ht="13.5" thickBot="1" x14ac:dyDescent="0.25">
      <c r="A33" s="16"/>
      <c r="B33" s="17" t="str">
        <f>IF(Données!B33="Autres","",Données!B33)</f>
        <v/>
      </c>
      <c r="C33" s="57" t="str">
        <f>IF(B33="","",IF($O33=0,0,IF($O33=1,Données!$C33,IF($O33=3,Données!$D33*Données!$C$1,IF($O33=5,Données!$E33/1000,IF($O33=11,Données!$F33/1000*Données!$C$1,"donnée ?"))))))</f>
        <v/>
      </c>
      <c r="D33" s="53" t="str">
        <f>IF(B33="","",IF($O33=0,0,IF($O33=1,Données!$C33/Données!$C$1,IF($O33=3,Données!$D33,IF($O33=5,Données!$E33/1000/Données!$C$1,IF($O33=11,Données!$F33/1000,"donnée ?"))))))</f>
        <v/>
      </c>
      <c r="E33" s="54" t="str">
        <f>IF(B33="","",IF(D33=0,0,IF(Données!G33="",IF(Données!H33="","donnée ?",Données!H33/60),Données!G33+(Données!H33/60))))</f>
        <v/>
      </c>
      <c r="F33" s="55" t="str">
        <f>IF(B33="","",IF(E33&lt;&gt;"",IF(E33&lt;&gt;"donnée ?",E33/24,0),0))</f>
        <v/>
      </c>
      <c r="G33" s="56" t="str">
        <f>IF(B33="","",IF($O33&lt;&gt;0,IF($E33&lt;&gt;"donnée ?",C33*E33/1000,0),0))</f>
        <v/>
      </c>
      <c r="H33" s="18" t="str">
        <f>IF(B33="","",IF($O33&lt;&gt;0,IF($E33&lt;&gt;"donnée ?",D33*E33,0),0))</f>
        <v/>
      </c>
      <c r="I33" s="132"/>
      <c r="J33" s="132"/>
      <c r="K33" s="39">
        <f>IF(Données!C33&lt;&gt;"",1,0)</f>
        <v>0</v>
      </c>
      <c r="L33" s="38">
        <f>IF(Données!D33&lt;&gt;"",3,0)</f>
        <v>0</v>
      </c>
      <c r="M33" s="38">
        <f>IF(Données!E33&lt;&gt;"",5,0)</f>
        <v>0</v>
      </c>
      <c r="N33" s="38">
        <f>IF(Données!F33&lt;&gt;"",11,0)</f>
        <v>0</v>
      </c>
      <c r="O33" s="40">
        <f t="shared" si="2"/>
        <v>0</v>
      </c>
    </row>
    <row r="34" spans="1:15" ht="20.25" customHeight="1" thickBot="1" x14ac:dyDescent="0.25">
      <c r="A34" s="88"/>
      <c r="B34" s="89"/>
      <c r="C34" s="90"/>
      <c r="D34" s="230" t="s">
        <v>61</v>
      </c>
      <c r="E34" s="231"/>
      <c r="F34" s="232"/>
      <c r="G34" s="91">
        <f>SUM(G23:G33)</f>
        <v>6.6000000000000003E-2</v>
      </c>
      <c r="H34" s="23">
        <f>SUM(H23:H33)</f>
        <v>5.5</v>
      </c>
      <c r="I34" s="132"/>
      <c r="J34" s="132"/>
      <c r="K34" s="240"/>
      <c r="L34" s="241"/>
      <c r="M34" s="241"/>
      <c r="N34" s="241"/>
      <c r="O34" s="242"/>
    </row>
    <row r="35" spans="1:15" ht="21" customHeight="1" x14ac:dyDescent="0.2">
      <c r="A35" s="224" t="s">
        <v>15</v>
      </c>
      <c r="B35" s="225"/>
      <c r="C35" s="225"/>
      <c r="D35" s="225"/>
      <c r="E35" s="225"/>
      <c r="F35" s="225"/>
      <c r="G35" s="225"/>
      <c r="H35" s="226"/>
      <c r="I35" s="132"/>
      <c r="J35" s="132"/>
      <c r="K35" s="243"/>
      <c r="L35" s="244"/>
      <c r="M35" s="244"/>
      <c r="N35" s="244"/>
      <c r="O35" s="245"/>
    </row>
    <row r="36" spans="1:15" x14ac:dyDescent="0.2">
      <c r="A36" s="25"/>
      <c r="B36" s="26" t="s">
        <v>16</v>
      </c>
      <c r="C36" s="49">
        <f>IF($O36=0,0,IF($O36=1,Données!$C36,IF($O36=3,Données!$D36*Données!$C$1,IF($O36=5,Données!$E36/1000,IF($O36=11,Données!$F36/1000*Données!$C$1,"donnée ?")))))</f>
        <v>4.8000000000000007</v>
      </c>
      <c r="D36" s="49">
        <f>IF($O36=0,0,IF($O36=1,Données!$C36/Données!$C$1,IF($O36=3,Données!$D36,IF($O36=5,Données!$E36/1000/Données!$C$1,IF($O36=11,Données!$F36/1000,"donnée ?")))))</f>
        <v>0.4</v>
      </c>
      <c r="E36" s="52">
        <f>IF(D36=0,0,IF(Données!G36="",IF(Données!H36="","donnée ?",Données!H36/60),Données!G36+(Données!H36/60)))</f>
        <v>0</v>
      </c>
      <c r="F36" s="45">
        <f t="shared" ref="F36:F41" si="7">IF(E36&lt;&gt;"",IF(E36&lt;&gt;"donnée ?",E36/24,0),0)</f>
        <v>0</v>
      </c>
      <c r="G36" s="35">
        <f t="shared" ref="G36:G41" si="8">IF($O36&lt;&gt;0,IF($E36&lt;&gt;"donnée ?",C36*E36/1000,0),0)</f>
        <v>0</v>
      </c>
      <c r="H36" s="27">
        <f t="shared" ref="H36:H41" si="9">IF($O36&lt;&gt;0,IF($E36&lt;&gt;"donnée ?",D36*E36,0),0)</f>
        <v>0</v>
      </c>
      <c r="I36" s="132"/>
      <c r="J36" s="132"/>
      <c r="K36" s="39">
        <f>IF(Données!C36&lt;&gt;"",1,0)</f>
        <v>0</v>
      </c>
      <c r="L36" s="38">
        <f>IF(Données!D36&lt;&gt;"",3,0)</f>
        <v>0</v>
      </c>
      <c r="M36" s="38">
        <f>IF(Données!E36&lt;&gt;"",5,0)</f>
        <v>0</v>
      </c>
      <c r="N36" s="38">
        <f>IF(Données!F36&lt;&gt;"",11,0)</f>
        <v>11</v>
      </c>
      <c r="O36" s="40">
        <f t="shared" si="2"/>
        <v>11</v>
      </c>
    </row>
    <row r="37" spans="1:15" x14ac:dyDescent="0.2">
      <c r="A37" s="25"/>
      <c r="B37" s="26" t="s">
        <v>17</v>
      </c>
      <c r="C37" s="49">
        <f>IF($O37=0,0,IF($O37=1,Données!$C37,IF($O37=3,Données!$D37*Données!$C$1,IF($O37=5,Données!$E37/1000,IF($O37=11,Données!$F37/1000*Données!$C$1,"donnée ?")))))</f>
        <v>1.2000000000000002</v>
      </c>
      <c r="D37" s="49">
        <f>IF($O37=0,0,IF($O37=1,Données!$C37/Données!$C$1,IF($O37=3,Données!$D37,IF($O37=5,Données!$E37/1000/Données!$C$1,IF($O37=11,Données!$F37/1000,"donnée ?")))))</f>
        <v>0.1</v>
      </c>
      <c r="E37" s="52">
        <f>IF(D37=0,0,IF(Données!G37="",IF(Données!H37="","donnée ?",Données!H37/60),Données!G37+(Données!H37/60)))</f>
        <v>0</v>
      </c>
      <c r="F37" s="45">
        <f t="shared" si="7"/>
        <v>0</v>
      </c>
      <c r="G37" s="35">
        <f t="shared" si="8"/>
        <v>0</v>
      </c>
      <c r="H37" s="27">
        <f t="shared" si="9"/>
        <v>0</v>
      </c>
      <c r="I37" s="132"/>
      <c r="J37" s="132"/>
      <c r="K37" s="39">
        <f>IF(Données!C37&lt;&gt;"",1,0)</f>
        <v>0</v>
      </c>
      <c r="L37" s="38">
        <f>IF(Données!D37&lt;&gt;"",3,0)</f>
        <v>0</v>
      </c>
      <c r="M37" s="38">
        <f>IF(Données!E37&lt;&gt;"",5,0)</f>
        <v>0</v>
      </c>
      <c r="N37" s="38">
        <f>IF(Données!F37&lt;&gt;"",11,0)</f>
        <v>11</v>
      </c>
      <c r="O37" s="40">
        <f t="shared" si="2"/>
        <v>11</v>
      </c>
    </row>
    <row r="38" spans="1:15" x14ac:dyDescent="0.2">
      <c r="A38" s="25"/>
      <c r="B38" s="26" t="s">
        <v>18</v>
      </c>
      <c r="C38" s="49">
        <f>IF($O38=0,0,IF($O38=1,Données!$C38,IF($O38=3,Données!$D38*Données!$C$1,IF($O38=5,Données!$E38/1000,IF($O38=11,Données!$F38/1000*Données!$C$1,"donnée ?")))))</f>
        <v>0.48</v>
      </c>
      <c r="D38" s="49">
        <f>IF($O38=0,0,IF($O38=1,Données!$C38/Données!$C$1,IF($O38=3,Données!$D38,IF($O38=5,Données!$E38/1000/Données!$C$1,IF($O38=11,Données!$F38/1000,"donnée ?")))))</f>
        <v>0.04</v>
      </c>
      <c r="E38" s="52">
        <f>IF(D38=0,0,IF(Données!G38="",IF(Données!H38="","donnée ?",Données!H38/60),Données!G38+(Données!H38/60)))</f>
        <v>8</v>
      </c>
      <c r="F38" s="45">
        <f t="shared" si="7"/>
        <v>0.33333333333333331</v>
      </c>
      <c r="G38" s="35">
        <f t="shared" si="8"/>
        <v>3.8399999999999997E-3</v>
      </c>
      <c r="H38" s="27">
        <f t="shared" si="9"/>
        <v>0.32</v>
      </c>
      <c r="I38" s="132"/>
      <c r="J38" s="132"/>
      <c r="K38" s="39">
        <f>IF(Données!C38&lt;&gt;"",1,0)</f>
        <v>0</v>
      </c>
      <c r="L38" s="38">
        <f>IF(Données!D38&lt;&gt;"",3,0)</f>
        <v>0</v>
      </c>
      <c r="M38" s="38">
        <f>IF(Données!E38&lt;&gt;"",5,0)</f>
        <v>0</v>
      </c>
      <c r="N38" s="38">
        <f>IF(Données!F38&lt;&gt;"",11,0)</f>
        <v>11</v>
      </c>
      <c r="O38" s="40">
        <f t="shared" si="2"/>
        <v>11</v>
      </c>
    </row>
    <row r="39" spans="1:15" x14ac:dyDescent="0.2">
      <c r="A39" s="25"/>
      <c r="B39" s="26" t="s">
        <v>19</v>
      </c>
      <c r="C39" s="49">
        <f>IF($O39=0,0,IF($O39=1,Données!$C39,IF($O39=3,Données!$D39*Données!$C$1,IF($O39=5,Données!$E39/1000,IF($O39=11,Données!$F39/1000*Données!$C$1,"donnée ?")))))</f>
        <v>10</v>
      </c>
      <c r="D39" s="49">
        <f>IF($O39=0,0,IF($O39=1,Données!$C39/Données!$C$1,IF($O39=3,Données!$D39,IF($O39=5,Données!$E39/1000/Données!$C$1,IF($O39=11,Données!$F39/1000,"donnée ?")))))</f>
        <v>0.83333333333333337</v>
      </c>
      <c r="E39" s="52">
        <f>IF(D39=0,0,IF(Données!G39="",IF(Données!H39="","donnée ?",Données!H39/60),Données!G39+(Données!H39/60)))</f>
        <v>0</v>
      </c>
      <c r="F39" s="45">
        <f t="shared" si="7"/>
        <v>0</v>
      </c>
      <c r="G39" s="35">
        <f t="shared" si="8"/>
        <v>0</v>
      </c>
      <c r="H39" s="27">
        <f t="shared" si="9"/>
        <v>0</v>
      </c>
      <c r="I39" s="132"/>
      <c r="J39" s="132"/>
      <c r="K39" s="39">
        <f>IF(Données!C39&lt;&gt;"",1,0)</f>
        <v>1</v>
      </c>
      <c r="L39" s="38">
        <f>IF(Données!D39&lt;&gt;"",3,0)</f>
        <v>0</v>
      </c>
      <c r="M39" s="38">
        <f>IF(Données!E39&lt;&gt;"",5,0)</f>
        <v>0</v>
      </c>
      <c r="N39" s="38">
        <f>IF(Données!F39&lt;&gt;"",11,0)</f>
        <v>0</v>
      </c>
      <c r="O39" s="40">
        <f t="shared" si="2"/>
        <v>1</v>
      </c>
    </row>
    <row r="40" spans="1:15" x14ac:dyDescent="0.2">
      <c r="A40" s="25"/>
      <c r="B40" s="26" t="s">
        <v>20</v>
      </c>
      <c r="C40" s="49">
        <f>IF($O40=0,0,IF($O40=1,Données!$C40,IF($O40=3,Données!$D40*Données!$C$1,IF($O40=5,Données!$E40/1000,IF($O40=11,Données!$F40/1000*Données!$C$1,"donnée ?")))))</f>
        <v>50</v>
      </c>
      <c r="D40" s="49">
        <f>IF($O40=0,0,IF($O40=1,Données!$C40/Données!$C$1,IF($O40=3,Données!$D40,IF($O40=5,Données!$E40/1000/Données!$C$1,IF($O40=11,Données!$F40/1000,"donnée ?")))))</f>
        <v>4.166666666666667</v>
      </c>
      <c r="E40" s="52" t="str">
        <f>IF(D40=0,0,IF(Données!G40="",IF(Données!H40="","donnée ?",Données!H40/60),Données!G40+(Données!H40/60)))</f>
        <v>donnée ?</v>
      </c>
      <c r="F40" s="45">
        <f t="shared" si="7"/>
        <v>0</v>
      </c>
      <c r="G40" s="35">
        <f t="shared" si="8"/>
        <v>0</v>
      </c>
      <c r="H40" s="27">
        <f t="shared" si="9"/>
        <v>0</v>
      </c>
      <c r="I40" s="132"/>
      <c r="J40" s="132"/>
      <c r="K40" s="39">
        <f>IF(Données!C40&lt;&gt;"",1,0)</f>
        <v>1</v>
      </c>
      <c r="L40" s="38">
        <f>IF(Données!D40&lt;&gt;"",3,0)</f>
        <v>0</v>
      </c>
      <c r="M40" s="38">
        <f>IF(Données!E40&lt;&gt;"",5,0)</f>
        <v>0</v>
      </c>
      <c r="N40" s="38">
        <f>IF(Données!F40&lt;&gt;"",11,0)</f>
        <v>0</v>
      </c>
      <c r="O40" s="40">
        <f t="shared" si="2"/>
        <v>1</v>
      </c>
    </row>
    <row r="41" spans="1:15" x14ac:dyDescent="0.2">
      <c r="A41" s="25"/>
      <c r="B41" s="26" t="s">
        <v>32</v>
      </c>
      <c r="C41" s="49">
        <f>IF($O41=0,0,IF($O41=1,Données!$C41,IF($O41=3,Données!$D41*Données!$C$1,IF($O41=5,Données!$E41/1000,IF($O41=11,Données!$F41/1000*Données!$C$1,"donnée ?")))))</f>
        <v>1</v>
      </c>
      <c r="D41" s="49">
        <f>IF($O41=0,0,IF($O41=1,Données!$C41/Données!$C$1,IF($O41=3,Données!$D41,IF($O41=5,Données!$E41/1000/Données!$C$1,IF($O41=11,Données!$F41/1000,"donnée ?")))))</f>
        <v>8.3333333333333329E-2</v>
      </c>
      <c r="E41" s="52" t="str">
        <f>IF(D41=0,0,IF(Données!G41="",IF(Données!H41="","donnée ?",Données!H41/60),Données!G41+(Données!H41/60)))</f>
        <v>donnée ?</v>
      </c>
      <c r="F41" s="45">
        <f t="shared" si="7"/>
        <v>0</v>
      </c>
      <c r="G41" s="35">
        <f t="shared" si="8"/>
        <v>0</v>
      </c>
      <c r="H41" s="27">
        <f t="shared" si="9"/>
        <v>0</v>
      </c>
      <c r="I41" s="132"/>
      <c r="J41" s="132"/>
      <c r="K41" s="39">
        <f>IF(Données!C41&lt;&gt;"",1,0)</f>
        <v>1</v>
      </c>
      <c r="L41" s="38">
        <f>IF(Données!D41&lt;&gt;"",3,0)</f>
        <v>0</v>
      </c>
      <c r="M41" s="38">
        <f>IF(Données!E41&lt;&gt;"",5,0)</f>
        <v>0</v>
      </c>
      <c r="N41" s="38">
        <f>IF(Données!F41&lt;&gt;"",11,0)</f>
        <v>0</v>
      </c>
      <c r="O41" s="40">
        <f t="shared" si="2"/>
        <v>1</v>
      </c>
    </row>
    <row r="42" spans="1:15" x14ac:dyDescent="0.2">
      <c r="A42" s="25"/>
      <c r="B42" s="26" t="str">
        <f>IF(Données!B42="Autres","",Données!B42)</f>
        <v/>
      </c>
      <c r="C42" s="49" t="str">
        <f>IF(B42="","",IF($O42=0,0,IF($O42=1,Données!$C42,IF($O42=3,Données!$D42*Données!$C$1,IF($O42=5,Données!$E42/1000,IF($O42=11,Données!$F42/1000*Données!$C$1,"donnée ?"))))))</f>
        <v/>
      </c>
      <c r="D42" s="49" t="str">
        <f>IF(B42="","",IF($O42=0,0,IF($O42=1,Données!$C42/Données!$C$1,IF($O42=3,Données!$D42,IF($O42=5,Données!$E42/1000/Données!$C$1,IF($O42=11,Données!$F42/1000,"donnée ?"))))))</f>
        <v/>
      </c>
      <c r="E42" s="52" t="str">
        <f>IF(B42="","",IF(D42=0,0,IF(Données!G42="",IF(Données!H42="","donnée ?",Données!H42/60),Données!G42+(Données!H42/60))))</f>
        <v/>
      </c>
      <c r="F42" s="45" t="str">
        <f>IF(B42="","",IF(E42&lt;&gt;"",IF(E42&lt;&gt;"donnée ?",E42/24,0),0))</f>
        <v/>
      </c>
      <c r="G42" s="35" t="str">
        <f>IF(B42="","",IF($O42&lt;&gt;0,IF($E42&lt;&gt;"donnée ?",C42*E42/1000,0),0))</f>
        <v/>
      </c>
      <c r="H42" s="27" t="str">
        <f>IF(B42="","",IF($O42&lt;&gt;0,IF($E42&lt;&gt;"donnée ?",D42*E42,0),0))</f>
        <v/>
      </c>
      <c r="I42" s="132"/>
      <c r="J42" s="132"/>
      <c r="K42" s="39">
        <f>IF(Données!C42&lt;&gt;"",1,0)</f>
        <v>0</v>
      </c>
      <c r="L42" s="38">
        <f>IF(Données!D42&lt;&gt;"",3,0)</f>
        <v>0</v>
      </c>
      <c r="M42" s="38">
        <f>IF(Données!E42&lt;&gt;"",5,0)</f>
        <v>0</v>
      </c>
      <c r="N42" s="38">
        <f>IF(Données!F42&lt;&gt;"",11,0)</f>
        <v>0</v>
      </c>
      <c r="O42" s="40">
        <f t="shared" si="2"/>
        <v>0</v>
      </c>
    </row>
    <row r="43" spans="1:15" x14ac:dyDescent="0.2">
      <c r="A43" s="25"/>
      <c r="B43" s="26" t="str">
        <f>IF(Données!B43="Autres","",Données!B43)</f>
        <v/>
      </c>
      <c r="C43" s="49" t="str">
        <f>IF(B43="","",IF($O43=0,0,IF($O43=1,Données!$C43,IF($O43=3,Données!$D43*Données!$C$1,IF($O43=5,Données!$E43/1000,IF($O43=11,Données!$F43/1000*Données!$C$1,"donnée ?"))))))</f>
        <v/>
      </c>
      <c r="D43" s="49" t="str">
        <f>IF(B43="","",IF($O43=0,0,IF($O43=1,Données!$C43/Données!$C$1,IF($O43=3,Données!$D43,IF($O43=5,Données!$E43/1000/Données!$C$1,IF($O43=11,Données!$F43/1000,"donnée ?"))))))</f>
        <v/>
      </c>
      <c r="E43" s="52" t="str">
        <f>IF(B43="","",IF(D43=0,0,IF(Données!G43="",IF(Données!H43="","donnée ?",Données!H43/60),Données!G43+(Données!H43/60))))</f>
        <v/>
      </c>
      <c r="F43" s="45" t="str">
        <f>IF(B43="","",IF(E43&lt;&gt;"",IF(E43&lt;&gt;"donnée ?",E43/24,0),0))</f>
        <v/>
      </c>
      <c r="G43" s="35" t="str">
        <f>IF(B43="","",IF($O43&lt;&gt;0,IF($E43&lt;&gt;"donnée ?",C43*E43/1000,0),0))</f>
        <v/>
      </c>
      <c r="H43" s="27" t="str">
        <f>IF(B43="","",IF($O43&lt;&gt;0,IF($E43&lt;&gt;"donnée ?",D43*E43,0),0))</f>
        <v/>
      </c>
      <c r="I43" s="132"/>
      <c r="J43" s="132"/>
      <c r="K43" s="39">
        <f>IF(Données!C43&lt;&gt;"",1,0)</f>
        <v>0</v>
      </c>
      <c r="L43" s="38">
        <f>IF(Données!D43&lt;&gt;"",3,0)</f>
        <v>0</v>
      </c>
      <c r="M43" s="38">
        <f>IF(Données!E43&lt;&gt;"",5,0)</f>
        <v>0</v>
      </c>
      <c r="N43" s="38">
        <f>IF(Données!F43&lt;&gt;"",11,0)</f>
        <v>0</v>
      </c>
      <c r="O43" s="40">
        <f t="shared" si="2"/>
        <v>0</v>
      </c>
    </row>
    <row r="44" spans="1:15" ht="20.25" customHeight="1" thickBot="1" x14ac:dyDescent="0.25">
      <c r="A44" s="28"/>
      <c r="B44" s="29"/>
      <c r="C44" s="50"/>
      <c r="D44" s="233" t="s">
        <v>60</v>
      </c>
      <c r="E44" s="233"/>
      <c r="F44" s="233"/>
      <c r="G44" s="36">
        <f>SUM(G36:G43)</f>
        <v>3.8399999999999997E-3</v>
      </c>
      <c r="H44" s="30">
        <f>SUM(H36:H43)</f>
        <v>0.32</v>
      </c>
      <c r="I44" s="132"/>
      <c r="J44" s="132"/>
      <c r="K44" s="240"/>
      <c r="L44" s="241"/>
      <c r="M44" s="241"/>
      <c r="N44" s="241"/>
      <c r="O44" s="242"/>
    </row>
    <row r="45" spans="1:15" ht="18" customHeight="1" x14ac:dyDescent="0.2">
      <c r="A45" s="227" t="s">
        <v>21</v>
      </c>
      <c r="B45" s="228"/>
      <c r="C45" s="228"/>
      <c r="D45" s="228"/>
      <c r="E45" s="228"/>
      <c r="F45" s="228"/>
      <c r="G45" s="228"/>
      <c r="H45" s="229"/>
      <c r="I45" s="132"/>
      <c r="J45" s="132"/>
      <c r="K45" s="243"/>
      <c r="L45" s="244"/>
      <c r="M45" s="244"/>
      <c r="N45" s="244"/>
      <c r="O45" s="245"/>
    </row>
    <row r="46" spans="1:15" x14ac:dyDescent="0.2">
      <c r="A46" s="67"/>
      <c r="B46" s="64" t="s">
        <v>22</v>
      </c>
      <c r="C46" s="66">
        <f>IF($O46=0,0,IF($O46=1,Données!$C46,IF($O46=3,Données!$D46*Données!$C$1,IF($O46=5,Données!$E46/1000,IF($O46=11,Données!$F46/1000*Données!$C$1,"donnée ?")))))</f>
        <v>12</v>
      </c>
      <c r="D46" s="60">
        <f>IF($O46=0,0,IF($O46=1,Données!$C46/Données!$C$1,IF($O46=3,Données!$D46,IF($O46=5,Données!$E46/1000/Données!$C$1,IF($O46=11,Données!$F46/1000,"donnée ?")))))</f>
        <v>1</v>
      </c>
      <c r="E46" s="61">
        <f>IF(D46=0,0,IF(Données!G46="",IF(Données!H46="","donnée ?",Données!H46/60),Données!G46+(Données!H46/60)))</f>
        <v>1</v>
      </c>
      <c r="F46" s="62">
        <f>IF(E46&lt;&gt;"",IF(E46&lt;&gt;"donnée ?",E46/24,0),0)</f>
        <v>4.1666666666666664E-2</v>
      </c>
      <c r="G46" s="63">
        <f>IF($O46&lt;&gt;0,IF($E46&lt;&gt;"donnée ?",C46*E46/1000,0),0)</f>
        <v>1.2E-2</v>
      </c>
      <c r="H46" s="61">
        <f>IF($O46&lt;&gt;0,IF($E46&lt;&gt;"donnée ?",D46*E46,0),0)</f>
        <v>1</v>
      </c>
      <c r="I46" s="132"/>
      <c r="J46" s="132"/>
      <c r="K46" s="39">
        <f>IF(Données!C46&lt;&gt;"",1,0)</f>
        <v>0</v>
      </c>
      <c r="L46" s="38">
        <f>IF(Données!D46&lt;&gt;"",3,0)</f>
        <v>3</v>
      </c>
      <c r="M46" s="38">
        <f>IF(Données!E46&lt;&gt;"",5,0)</f>
        <v>0</v>
      </c>
      <c r="N46" s="38">
        <f>IF(Données!F46&lt;&gt;"",11,0)</f>
        <v>0</v>
      </c>
      <c r="O46" s="40">
        <f t="shared" si="2"/>
        <v>3</v>
      </c>
    </row>
    <row r="47" spans="1:15" x14ac:dyDescent="0.2">
      <c r="A47" s="67"/>
      <c r="B47" s="64" t="s">
        <v>24</v>
      </c>
      <c r="C47" s="66">
        <f>IF($O47=0,0,IF($O47=1,Données!$C47,IF($O47=3,Données!$D47*Données!$C$1,IF($O47=5,Données!$E47/1000,IF($O47=11,Données!$F47/1000*Données!$C$1,"donnée ?")))))</f>
        <v>60</v>
      </c>
      <c r="D47" s="60">
        <f>IF($O47=0,0,IF($O47=1,Données!$C47/Données!$C$1,IF($O47=3,Données!$D47,IF($O47=5,Données!$E47/1000/Données!$C$1,IF($O47=11,Données!$F47/1000,"donnée ?")))))</f>
        <v>5</v>
      </c>
      <c r="E47" s="61">
        <f>IF(D47=0,0,IF(Données!G47="",IF(Données!H47="","donnée ?",Données!H47/60),Données!G47+(Données!H47/60)))</f>
        <v>0</v>
      </c>
      <c r="F47" s="62">
        <f>IF(E47&lt;&gt;"",IF(E47&lt;&gt;"donnée ?",E47/24,0),0)</f>
        <v>0</v>
      </c>
      <c r="G47" s="63">
        <f>IF($O47&lt;&gt;0,IF($E47&lt;&gt;"donnée ?",C47*E47/1000,0),0)</f>
        <v>0</v>
      </c>
      <c r="H47" s="61">
        <f>IF($O47&lt;&gt;0,IF($E47&lt;&gt;"donnée ?",D47*E47,0),0)</f>
        <v>0</v>
      </c>
      <c r="I47" s="132"/>
      <c r="J47" s="132"/>
      <c r="K47" s="39">
        <f>IF(Données!C47&lt;&gt;"",1,0)</f>
        <v>0</v>
      </c>
      <c r="L47" s="38">
        <f>IF(Données!D47&lt;&gt;"",3,0)</f>
        <v>3</v>
      </c>
      <c r="M47" s="38">
        <f>IF(Données!E47&lt;&gt;"",5,0)</f>
        <v>0</v>
      </c>
      <c r="N47" s="38">
        <f>IF(Données!F47&lt;&gt;"",11,0)</f>
        <v>0</v>
      </c>
      <c r="O47" s="40">
        <f t="shared" si="2"/>
        <v>3</v>
      </c>
    </row>
    <row r="48" spans="1:15" x14ac:dyDescent="0.2">
      <c r="A48" s="67"/>
      <c r="B48" s="64" t="s">
        <v>25</v>
      </c>
      <c r="C48" s="66">
        <f>IF($O48=0,0,IF($O48=1,Données!$C48,IF($O48=3,Données!$D48*Données!$C$1,IF($O48=5,Données!$E48/1000,IF($O48=11,Données!$F48/1000*Données!$C$1,"donnée ?")))))</f>
        <v>0</v>
      </c>
      <c r="D48" s="60">
        <f>IF($O48=0,0,IF($O48=1,Données!$C48/Données!$C$1,IF($O48=3,Données!$D48,IF($O48=5,Données!$E48/1000/Données!$C$1,IF($O48=11,Données!$F48/1000,"donnée ?")))))</f>
        <v>0</v>
      </c>
      <c r="E48" s="61">
        <f>IF(D48=0,0,IF(Données!G48="",IF(Données!H48="","donnée ?",Données!H48/60),Données!G48+(Données!H48/60)))</f>
        <v>0</v>
      </c>
      <c r="F48" s="62">
        <f>IF(E48&lt;&gt;"",IF(E48&lt;&gt;"donnée ?",E48/24,0),0)</f>
        <v>0</v>
      </c>
      <c r="G48" s="63">
        <f>IF($O48&lt;&gt;0,IF($E48&lt;&gt;"donnée ?",C48*E48/1000,0),0)</f>
        <v>0</v>
      </c>
      <c r="H48" s="61">
        <f>IF($O48&lt;&gt;0,IF($E48&lt;&gt;"donnée ?",D48*E48,0),0)</f>
        <v>0</v>
      </c>
      <c r="I48" s="132"/>
      <c r="J48" s="132"/>
      <c r="K48" s="39">
        <f>IF(Données!C48&lt;&gt;"",1,0)</f>
        <v>0</v>
      </c>
      <c r="L48" s="38">
        <f>IF(Données!D48&lt;&gt;"",3,0)</f>
        <v>0</v>
      </c>
      <c r="M48" s="38">
        <f>IF(Données!E48&lt;&gt;"",5,0)</f>
        <v>0</v>
      </c>
      <c r="N48" s="38">
        <f>IF(Données!F48&lt;&gt;"",11,0)</f>
        <v>0</v>
      </c>
      <c r="O48" s="40">
        <f t="shared" si="2"/>
        <v>0</v>
      </c>
    </row>
    <row r="49" spans="1:15" x14ac:dyDescent="0.2">
      <c r="A49" s="67"/>
      <c r="B49" s="64" t="s">
        <v>26</v>
      </c>
      <c r="C49" s="66">
        <f>IF($O49=0,0,IF($O49=1,Données!$C49,IF($O49=3,Données!$D49*Données!$C$1,IF($O49=5,Données!$E49/1000,IF($O49=11,Données!$F49/1000*Données!$C$1,"donnée ?")))))</f>
        <v>0</v>
      </c>
      <c r="D49" s="60">
        <f>IF($O49=0,0,IF($O49=1,Données!$C49/Données!$C$1,IF($O49=3,Données!$D49,IF($O49=5,Données!$E49/1000/Données!$C$1,IF($O49=11,Données!$F49/1000,"donnée ?")))))</f>
        <v>0</v>
      </c>
      <c r="E49" s="61">
        <f>IF(D49=0,0,IF(Données!G49="",IF(Données!H49="","donnée ?",Données!H49/60),Données!G49+(Données!H49/60)))</f>
        <v>0</v>
      </c>
      <c r="F49" s="62">
        <f>IF(E49&lt;&gt;"",IF(E49&lt;&gt;"donnée ?",E49/24,0),0)</f>
        <v>0</v>
      </c>
      <c r="G49" s="63">
        <f>IF($O49&lt;&gt;0,IF($E49&lt;&gt;"donnée ?",C49*E49/1000,0),0)</f>
        <v>0</v>
      </c>
      <c r="H49" s="61">
        <f>IF($O49&lt;&gt;0,IF($E49&lt;&gt;"donnée ?",D49*E49,0),0)</f>
        <v>0</v>
      </c>
      <c r="I49" s="132"/>
      <c r="J49" s="132"/>
      <c r="K49" s="39">
        <f>IF(Données!C49&lt;&gt;"",1,0)</f>
        <v>0</v>
      </c>
      <c r="L49" s="38">
        <f>IF(Données!D49&lt;&gt;"",3,0)</f>
        <v>0</v>
      </c>
      <c r="M49" s="38">
        <f>IF(Données!E49&lt;&gt;"",5,0)</f>
        <v>0</v>
      </c>
      <c r="N49" s="38">
        <f>IF(Données!F49&lt;&gt;"",11,0)</f>
        <v>0</v>
      </c>
      <c r="O49" s="40">
        <f t="shared" si="2"/>
        <v>0</v>
      </c>
    </row>
    <row r="50" spans="1:15" x14ac:dyDescent="0.2">
      <c r="A50" s="67"/>
      <c r="B50" s="64" t="str">
        <f>IF(Données!B50="Autres","",Données!B50)</f>
        <v/>
      </c>
      <c r="C50" s="66" t="str">
        <f>IF(B50="","",IF($O50=0,0,IF($O50=1,Données!$C50,IF($O50=3,Données!$D50*Données!$C$1,IF($O50=5,Données!$E50/1000,IF($O50=11,Données!$F50/1000*Données!$C$1,"donnée ?"))))))</f>
        <v/>
      </c>
      <c r="D50" s="60" t="str">
        <f>IF(B50="","",IF($O50=0,0,IF($O50=1,Données!$C50/Données!$C$1,IF($O50=3,Données!$D50,IF($O50=5,Données!$E50/1000/Données!$C$1,IF($O50=11,Données!$F50/1000,"donnée ?"))))))</f>
        <v/>
      </c>
      <c r="E50" s="61" t="str">
        <f>IF(B50="","",IF(D50=0,0,IF(Données!G50="",IF(Données!H50="","donnée ?",Données!H50/60),Données!G50+(Données!H50/60))))</f>
        <v/>
      </c>
      <c r="F50" s="62" t="str">
        <f>IF(B50="","",IF(E50&lt;&gt;"",IF(E50&lt;&gt;"donnée ?",E50/24,0),0))</f>
        <v/>
      </c>
      <c r="G50" s="63" t="str">
        <f>IF(B50="","",IF($O50&lt;&gt;0,IF($E50&lt;&gt;"donnée ?",C50*E50/1000,0),0))</f>
        <v/>
      </c>
      <c r="H50" s="61" t="str">
        <f>IF(B50="","",IF($O50&lt;&gt;0,IF($E50&lt;&gt;"donnée ?",D50*E50,0),0))</f>
        <v/>
      </c>
      <c r="I50" s="132"/>
      <c r="J50" s="132"/>
      <c r="K50" s="39">
        <f>IF(Données!C50&lt;&gt;"",1,0)</f>
        <v>0</v>
      </c>
      <c r="L50" s="38">
        <f>IF(Données!D50&lt;&gt;"",3,0)</f>
        <v>0</v>
      </c>
      <c r="M50" s="38">
        <f>IF(Données!E50&lt;&gt;"",5,0)</f>
        <v>0</v>
      </c>
      <c r="N50" s="38">
        <f>IF(Données!F50&lt;&gt;"",11,0)</f>
        <v>0</v>
      </c>
      <c r="O50" s="40">
        <f t="shared" si="2"/>
        <v>0</v>
      </c>
    </row>
    <row r="51" spans="1:15" x14ac:dyDescent="0.2">
      <c r="A51" s="67"/>
      <c r="B51" s="64" t="str">
        <f>IF(Données!B51="Autres","",Données!B51)</f>
        <v/>
      </c>
      <c r="C51" s="66" t="str">
        <f>IF(B51="","",IF($O51=0,0,IF($O51=1,Données!$C51,IF($O51=3,Données!$D51*Données!$C$1,IF($O51=5,Données!$E51/1000,IF($O51=11,Données!$F51/1000*Données!$C$1,"donnée ?"))))))</f>
        <v/>
      </c>
      <c r="D51" s="60" t="str">
        <f>IF(B51="","",IF($O51=0,0,IF($O51=1,Données!$C51/Données!$C$1,IF($O51=3,Données!$D51,IF($O51=5,Données!$E51/1000/Données!$C$1,IF($O51=11,Données!$F51/1000,"donnée ?"))))))</f>
        <v/>
      </c>
      <c r="E51" s="61" t="str">
        <f>IF(B51="","",IF(D51=0,0,IF(Données!G51="",IF(Données!H51="","donnée ?",Données!H51/60),Données!G51+(Données!H51/60))))</f>
        <v/>
      </c>
      <c r="F51" s="62" t="str">
        <f>IF(B51="","",IF(E51&lt;&gt;"",IF(E51&lt;&gt;"donnée ?",E51/24,0),0))</f>
        <v/>
      </c>
      <c r="G51" s="63" t="str">
        <f>IF(B51="","",IF($O51&lt;&gt;0,IF($E51&lt;&gt;"donnée ?",C51*E51/1000,0),0))</f>
        <v/>
      </c>
      <c r="H51" s="61" t="str">
        <f>IF(B51="","",IF($O51&lt;&gt;0,IF($E51&lt;&gt;"donnée ?",D51*E51,0),0))</f>
        <v/>
      </c>
      <c r="I51" s="132"/>
      <c r="J51" s="132"/>
      <c r="K51" s="39">
        <f>IF(Données!C51&lt;&gt;"",1,0)</f>
        <v>0</v>
      </c>
      <c r="L51" s="38">
        <f>IF(Données!D51&lt;&gt;"",3,0)</f>
        <v>0</v>
      </c>
      <c r="M51" s="38">
        <f>IF(Données!E51&lt;&gt;"",5,0)</f>
        <v>0</v>
      </c>
      <c r="N51" s="38">
        <f>IF(Données!F51&lt;&gt;"",11,0)</f>
        <v>0</v>
      </c>
      <c r="O51" s="40">
        <f t="shared" si="2"/>
        <v>0</v>
      </c>
    </row>
    <row r="52" spans="1:15" x14ac:dyDescent="0.2">
      <c r="A52" s="67"/>
      <c r="B52" s="64" t="str">
        <f>IF(Données!B52="Autres","",Données!B52)</f>
        <v/>
      </c>
      <c r="C52" s="66" t="str">
        <f>IF(B52="","",IF($O52=0,0,IF($O52=1,Données!$C52,IF($O52=3,Données!$D52*Données!$C$1,IF($O52=5,Données!$E52/1000,IF($O52=11,Données!$F52/1000*Données!$C$1,"donnée ?"))))))</f>
        <v/>
      </c>
      <c r="D52" s="60" t="str">
        <f>IF(B52="","",IF($O52=0,0,IF($O52=1,Données!$C52/Données!$C$1,IF($O52=3,Données!$D52,IF($O52=5,Données!$E52/1000/Données!$C$1,IF($O52=11,Données!$F52/1000,"donnée ?"))))))</f>
        <v/>
      </c>
      <c r="E52" s="61" t="str">
        <f>IF(B52="","",IF(D52=0,0,IF(Données!G52="",IF(Données!H52="","donnée ?",Données!H52/60),Données!G52+(Données!H52/60))))</f>
        <v/>
      </c>
      <c r="F52" s="62" t="str">
        <f>IF(B52="","",IF(E52&lt;&gt;"",IF(E52&lt;&gt;"donnée ?",E52/24,0),0))</f>
        <v/>
      </c>
      <c r="G52" s="63" t="str">
        <f>IF(B52="","",IF($O52&lt;&gt;0,IF($E52&lt;&gt;"donnée ?",C52*E52/1000,0),0))</f>
        <v/>
      </c>
      <c r="H52" s="61" t="str">
        <f>IF(B52="","",IF($O52&lt;&gt;0,IF($E52&lt;&gt;"donnée ?",D52*E52,0),0))</f>
        <v/>
      </c>
      <c r="I52" s="132"/>
      <c r="J52" s="132"/>
      <c r="K52" s="39">
        <f>IF(Données!C52&lt;&gt;"",1,0)</f>
        <v>0</v>
      </c>
      <c r="L52" s="38">
        <f>IF(Données!D52&lt;&gt;"",3,0)</f>
        <v>0</v>
      </c>
      <c r="M52" s="38">
        <f>IF(Données!E52&lt;&gt;"",5,0)</f>
        <v>0</v>
      </c>
      <c r="N52" s="38">
        <f>IF(Données!F52&lt;&gt;"",11,0)</f>
        <v>0</v>
      </c>
      <c r="O52" s="40">
        <f t="shared" si="2"/>
        <v>0</v>
      </c>
    </row>
    <row r="53" spans="1:15" ht="13.5" thickBot="1" x14ac:dyDescent="0.25">
      <c r="A53" s="67"/>
      <c r="B53" s="64" t="str">
        <f>IF(Données!B53="Autres","",Données!B53)</f>
        <v/>
      </c>
      <c r="C53" s="66" t="str">
        <f>IF(B53="","",IF($O53=0,0,IF($O53=1,Données!$C53,IF($O53=3,Données!$D53*Données!$C$1,IF($O53=5,Données!$E53/1000,IF($O53=11,Données!$F53/1000*Données!$C$1,"donnée ?"))))))</f>
        <v/>
      </c>
      <c r="D53" s="60" t="str">
        <f>IF(B53="","",IF($O53=0,0,IF($O53=1,Données!$C53/Données!$C$1,IF($O53=3,Données!$D53,IF($O53=5,Données!$E53/1000/Données!$C$1,IF($O53=11,Données!$F53/1000,"donnée ?"))))))</f>
        <v/>
      </c>
      <c r="E53" s="61" t="str">
        <f>IF(B53="","",IF(D53=0,0,IF(Données!G53="",IF(Données!H53="","donnée ?",Données!H53/60),Données!G53+(Données!H53/60))))</f>
        <v/>
      </c>
      <c r="F53" s="62" t="str">
        <f>IF(B53="","",IF(E53&lt;&gt;"",IF(E53&lt;&gt;"donnée ?",E53/24,0),0))</f>
        <v/>
      </c>
      <c r="G53" s="63" t="str">
        <f>IF(B53="","",IF($O53&lt;&gt;0,IF($E53&lt;&gt;"donnée ?",C53*E53/1000,0),0))</f>
        <v/>
      </c>
      <c r="H53" s="61" t="str">
        <f>IF(B53="","",IF($O53&lt;&gt;0,IF($E53&lt;&gt;"donnée ?",D53*E53,0),0))</f>
        <v/>
      </c>
      <c r="I53" s="132"/>
      <c r="J53" s="132"/>
      <c r="K53" s="41">
        <f>IF(Données!C53&lt;&gt;"",1,0)</f>
        <v>0</v>
      </c>
      <c r="L53" s="42">
        <f>IF(Données!D53&lt;&gt;"",3,0)</f>
        <v>0</v>
      </c>
      <c r="M53" s="42">
        <f>IF(Données!E53&lt;&gt;"",5,0)</f>
        <v>0</v>
      </c>
      <c r="N53" s="42">
        <f>IF(Données!F53&lt;&gt;"",11,0)</f>
        <v>0</v>
      </c>
      <c r="O53" s="43">
        <f t="shared" si="2"/>
        <v>0</v>
      </c>
    </row>
    <row r="54" spans="1:15" ht="19.5" customHeight="1" thickBot="1" x14ac:dyDescent="0.25">
      <c r="A54" s="68"/>
      <c r="B54" s="69"/>
      <c r="C54" s="65"/>
      <c r="D54" s="214" t="s">
        <v>63</v>
      </c>
      <c r="E54" s="214"/>
      <c r="F54" s="214"/>
      <c r="G54" s="70">
        <f>SUM(G46:G53)</f>
        <v>1.2E-2</v>
      </c>
      <c r="H54" s="71">
        <f>SUM(H46:H53)</f>
        <v>1</v>
      </c>
      <c r="I54" s="132"/>
      <c r="J54" s="132"/>
    </row>
    <row r="55" spans="1:15" x14ac:dyDescent="0.2">
      <c r="A55" s="132"/>
      <c r="B55" s="137"/>
      <c r="C55" s="135"/>
      <c r="D55" s="135"/>
      <c r="E55" s="138"/>
      <c r="F55" s="139"/>
      <c r="G55" s="140"/>
      <c r="H55" s="138"/>
      <c r="I55" s="132"/>
      <c r="J55" s="132"/>
      <c r="K55" s="132"/>
      <c r="L55" s="132"/>
      <c r="M55" s="132"/>
      <c r="N55" s="132"/>
      <c r="O55" s="132"/>
    </row>
    <row r="56" spans="1:15" ht="13.5" thickBot="1" x14ac:dyDescent="0.25">
      <c r="A56" s="132"/>
      <c r="B56" s="137"/>
      <c r="C56" s="135"/>
      <c r="D56" s="135"/>
      <c r="E56" s="138"/>
      <c r="F56" s="139"/>
      <c r="G56" s="140"/>
      <c r="H56" s="138"/>
      <c r="I56" s="132"/>
      <c r="J56" s="132"/>
      <c r="K56" s="132"/>
      <c r="L56" s="132"/>
      <c r="M56" s="132"/>
      <c r="N56" s="132"/>
      <c r="O56" s="132"/>
    </row>
    <row r="57" spans="1:15" ht="21.75" customHeight="1" thickBot="1" x14ac:dyDescent="0.25">
      <c r="A57" s="132"/>
      <c r="B57" s="137"/>
      <c r="C57" s="215" t="s">
        <v>76</v>
      </c>
      <c r="D57" s="216"/>
      <c r="E57" s="216"/>
      <c r="F57" s="216"/>
      <c r="G57" s="96">
        <f>G21+G34+G44+G54</f>
        <v>8.1839999999999996E-2</v>
      </c>
      <c r="H57" s="97">
        <f>H21+H34+H44+H54</f>
        <v>6.82</v>
      </c>
      <c r="I57" s="132"/>
      <c r="J57" s="132"/>
    </row>
    <row r="58" spans="1:15" x14ac:dyDescent="0.2">
      <c r="A58" s="132"/>
      <c r="B58" s="137"/>
      <c r="C58" s="141"/>
      <c r="D58" s="141"/>
      <c r="E58" s="142"/>
      <c r="F58" s="143"/>
      <c r="G58" s="140"/>
      <c r="H58" s="138"/>
      <c r="I58" s="132"/>
      <c r="J58" s="132"/>
      <c r="K58" s="132"/>
      <c r="L58" s="132"/>
      <c r="M58" s="132"/>
      <c r="N58" s="132"/>
      <c r="O58" s="132"/>
    </row>
    <row r="59" spans="1:15" ht="13.5" thickBot="1" x14ac:dyDescent="0.25">
      <c r="A59" s="132"/>
      <c r="B59" s="137"/>
      <c r="C59" s="141"/>
      <c r="D59" s="141"/>
      <c r="E59" s="142"/>
      <c r="F59" s="143"/>
      <c r="G59" s="140"/>
      <c r="H59" s="138"/>
      <c r="I59" s="132"/>
      <c r="J59" s="132"/>
      <c r="K59" s="132"/>
      <c r="L59" s="132"/>
      <c r="M59" s="132"/>
      <c r="N59" s="132"/>
      <c r="O59" s="132"/>
    </row>
    <row r="60" spans="1:15" ht="21.75" customHeight="1" thickBot="1" x14ac:dyDescent="0.25">
      <c r="A60" s="132"/>
      <c r="B60" s="137"/>
      <c r="C60" s="217" t="s">
        <v>65</v>
      </c>
      <c r="D60" s="218"/>
      <c r="E60" s="218"/>
      <c r="F60" s="218"/>
      <c r="G60" s="94">
        <f>'En nav'!G57</f>
        <v>1.568893333333333</v>
      </c>
      <c r="H60" s="99">
        <f>'En nav'!H57</f>
        <v>130.74111111111111</v>
      </c>
      <c r="I60" s="132"/>
      <c r="J60" s="132"/>
    </row>
    <row r="61" spans="1:15" x14ac:dyDescent="0.2">
      <c r="A61" s="132"/>
      <c r="B61" s="137"/>
      <c r="C61" s="141"/>
      <c r="D61" s="141"/>
      <c r="E61" s="142"/>
      <c r="F61" s="143"/>
      <c r="G61" s="140"/>
      <c r="H61" s="138"/>
      <c r="I61" s="132"/>
      <c r="J61" s="132"/>
      <c r="K61" s="132"/>
      <c r="L61" s="132"/>
      <c r="M61" s="132"/>
      <c r="N61" s="132"/>
      <c r="O61" s="132"/>
    </row>
    <row r="62" spans="1:15" ht="13.5" thickBot="1" x14ac:dyDescent="0.25">
      <c r="A62" s="132"/>
      <c r="B62" s="137"/>
      <c r="C62" s="141"/>
      <c r="D62" s="141"/>
      <c r="E62" s="142"/>
      <c r="F62" s="143"/>
      <c r="G62" s="140"/>
      <c r="H62" s="138"/>
      <c r="I62" s="132"/>
      <c r="J62" s="132"/>
      <c r="K62" s="132"/>
      <c r="L62" s="132"/>
      <c r="M62" s="132"/>
      <c r="N62" s="132"/>
      <c r="O62" s="132"/>
    </row>
    <row r="63" spans="1:15" ht="21.75" customHeight="1" thickBot="1" x14ac:dyDescent="0.25">
      <c r="A63" s="132"/>
      <c r="B63" s="137"/>
      <c r="C63" s="219" t="s">
        <v>64</v>
      </c>
      <c r="D63" s="220"/>
      <c r="E63" s="220"/>
      <c r="F63" s="220"/>
      <c r="G63" s="100">
        <f>G57+G60</f>
        <v>1.6507333333333329</v>
      </c>
      <c r="H63" s="101">
        <f>H57+H60</f>
        <v>137.5611111111111</v>
      </c>
      <c r="I63" s="132"/>
      <c r="J63" s="132"/>
    </row>
    <row r="64" spans="1:15" x14ac:dyDescent="0.2">
      <c r="A64" s="132"/>
      <c r="B64" s="137"/>
      <c r="C64" s="135"/>
      <c r="D64" s="135"/>
      <c r="E64" s="138"/>
      <c r="F64" s="139"/>
      <c r="G64" s="140"/>
      <c r="H64" s="138"/>
      <c r="I64" s="132"/>
      <c r="J64" s="132"/>
      <c r="K64" s="132"/>
      <c r="L64" s="132"/>
      <c r="M64" s="132"/>
      <c r="N64" s="132"/>
      <c r="O64" s="132"/>
    </row>
    <row r="65" spans="1:15" ht="13.5" thickBot="1" x14ac:dyDescent="0.25">
      <c r="A65" s="132"/>
      <c r="B65" s="137"/>
      <c r="C65" s="135"/>
      <c r="D65" s="135"/>
      <c r="E65" s="138"/>
      <c r="F65" s="139"/>
      <c r="G65" s="140"/>
      <c r="H65" s="138"/>
      <c r="I65" s="132"/>
      <c r="J65" s="132"/>
      <c r="K65" s="132"/>
      <c r="L65" s="132"/>
      <c r="M65" s="132"/>
      <c r="N65" s="132"/>
      <c r="O65" s="132"/>
    </row>
    <row r="66" spans="1:15" ht="18" customHeight="1" thickBot="1" x14ac:dyDescent="0.25">
      <c r="A66" s="132"/>
      <c r="B66" s="211" t="s">
        <v>71</v>
      </c>
      <c r="C66" s="212"/>
      <c r="D66" s="212"/>
      <c r="E66" s="212"/>
      <c r="F66" s="212"/>
      <c r="G66" s="212"/>
      <c r="H66" s="212"/>
      <c r="I66" s="213"/>
      <c r="J66" s="132"/>
      <c r="K66" s="132"/>
      <c r="L66" s="132"/>
      <c r="M66" s="132"/>
      <c r="N66" s="132"/>
      <c r="O66" s="132"/>
    </row>
    <row r="67" spans="1:15" ht="18" customHeight="1" x14ac:dyDescent="0.2">
      <c r="A67" s="132"/>
      <c r="B67" s="211" t="s">
        <v>66</v>
      </c>
      <c r="C67" s="212"/>
      <c r="D67" s="212"/>
      <c r="E67" s="212"/>
      <c r="F67" s="212"/>
      <c r="G67" s="212"/>
      <c r="H67" s="212"/>
      <c r="I67" s="213"/>
      <c r="J67" s="132"/>
      <c r="K67" s="132"/>
      <c r="L67" s="132"/>
      <c r="M67" s="132"/>
      <c r="N67" s="132"/>
      <c r="O67" s="132"/>
    </row>
    <row r="68" spans="1:15" ht="15.75" x14ac:dyDescent="0.2">
      <c r="A68" s="132"/>
      <c r="B68" s="105">
        <v>0.1</v>
      </c>
      <c r="C68" s="106">
        <v>0.2</v>
      </c>
      <c r="D68" s="106">
        <v>0.3</v>
      </c>
      <c r="E68" s="104">
        <v>0.4</v>
      </c>
      <c r="F68" s="103">
        <v>0.5</v>
      </c>
      <c r="G68" s="102">
        <v>0.6</v>
      </c>
      <c r="H68" s="108">
        <v>0.7</v>
      </c>
      <c r="I68" s="107">
        <v>0.8</v>
      </c>
      <c r="J68" s="132"/>
      <c r="K68" s="132"/>
      <c r="L68" s="132"/>
      <c r="M68" s="132"/>
      <c r="N68" s="132"/>
      <c r="O68" s="132"/>
    </row>
    <row r="69" spans="1:15" ht="18.75" thickBot="1" x14ac:dyDescent="0.3">
      <c r="A69" s="132"/>
      <c r="B69" s="109">
        <f t="shared" ref="B69:I69" si="10">ROUNDUP($H$57,0)/B68</f>
        <v>70</v>
      </c>
      <c r="C69" s="110">
        <f t="shared" si="10"/>
        <v>35</v>
      </c>
      <c r="D69" s="110">
        <f t="shared" si="10"/>
        <v>23.333333333333336</v>
      </c>
      <c r="E69" s="111">
        <f t="shared" si="10"/>
        <v>17.5</v>
      </c>
      <c r="F69" s="111">
        <f t="shared" si="10"/>
        <v>14</v>
      </c>
      <c r="G69" s="112">
        <f t="shared" si="10"/>
        <v>11.666666666666668</v>
      </c>
      <c r="H69" s="113">
        <f t="shared" si="10"/>
        <v>10</v>
      </c>
      <c r="I69" s="114">
        <f t="shared" si="10"/>
        <v>8.75</v>
      </c>
      <c r="J69" s="150"/>
      <c r="K69" s="132"/>
      <c r="L69" s="132"/>
      <c r="M69" s="132"/>
      <c r="N69" s="132"/>
      <c r="O69" s="132"/>
    </row>
    <row r="70" spans="1:15" x14ac:dyDescent="0.2">
      <c r="A70" s="132"/>
      <c r="B70" s="137"/>
      <c r="C70" s="135"/>
      <c r="D70" s="135"/>
      <c r="E70" s="138"/>
      <c r="F70" s="139"/>
      <c r="G70" s="140"/>
      <c r="H70" s="138"/>
      <c r="I70" s="132"/>
      <c r="J70" s="132"/>
      <c r="K70" s="132"/>
      <c r="L70" s="132"/>
      <c r="M70" s="132"/>
      <c r="N70" s="132"/>
      <c r="O70" s="132"/>
    </row>
    <row r="71" spans="1:15" x14ac:dyDescent="0.2">
      <c r="A71" s="132"/>
      <c r="B71" s="137"/>
      <c r="C71" s="135"/>
      <c r="D71" s="135"/>
      <c r="E71" s="138"/>
      <c r="F71" s="139"/>
      <c r="G71" s="140"/>
      <c r="H71" s="138"/>
      <c r="I71" s="132"/>
      <c r="J71" s="132"/>
      <c r="K71" s="132"/>
      <c r="L71" s="132"/>
      <c r="M71" s="132"/>
      <c r="N71" s="132"/>
      <c r="O71" s="132"/>
    </row>
    <row r="72" spans="1:15" x14ac:dyDescent="0.2">
      <c r="A72" s="132"/>
      <c r="B72" s="137"/>
      <c r="C72" s="135"/>
      <c r="D72" s="135"/>
      <c r="E72" s="138"/>
      <c r="F72" s="139"/>
      <c r="G72" s="140"/>
      <c r="H72" s="138"/>
      <c r="I72" s="132"/>
      <c r="J72" s="132"/>
      <c r="K72" s="132"/>
      <c r="L72" s="132"/>
      <c r="M72" s="132"/>
      <c r="N72" s="132"/>
      <c r="O72" s="132"/>
    </row>
    <row r="73" spans="1:15" x14ac:dyDescent="0.2">
      <c r="A73" s="132"/>
      <c r="B73" s="137"/>
      <c r="C73" s="135"/>
      <c r="D73" s="135"/>
      <c r="E73" s="138"/>
      <c r="F73" s="139"/>
      <c r="G73" s="140"/>
      <c r="H73" s="138"/>
      <c r="I73" s="132"/>
      <c r="J73" s="132"/>
      <c r="K73" s="132"/>
      <c r="L73" s="132"/>
      <c r="M73" s="132"/>
      <c r="N73" s="132"/>
      <c r="O73" s="132"/>
    </row>
    <row r="74" spans="1:15" x14ac:dyDescent="0.2">
      <c r="A74" s="132"/>
      <c r="B74" s="137"/>
      <c r="C74" s="135"/>
      <c r="D74" s="135"/>
      <c r="E74" s="138"/>
      <c r="F74" s="139"/>
      <c r="G74" s="140"/>
      <c r="H74" s="138"/>
      <c r="I74" s="132"/>
      <c r="J74" s="132"/>
      <c r="K74" s="132"/>
      <c r="L74" s="132"/>
      <c r="M74" s="132"/>
      <c r="N74" s="132"/>
      <c r="O74" s="132"/>
    </row>
    <row r="75" spans="1:15" x14ac:dyDescent="0.2">
      <c r="A75" s="132"/>
      <c r="B75" s="137"/>
      <c r="C75" s="135"/>
      <c r="D75" s="135"/>
      <c r="E75" s="138"/>
      <c r="F75" s="139"/>
      <c r="G75" s="140"/>
      <c r="H75" s="138"/>
      <c r="I75" s="132"/>
      <c r="J75" s="132"/>
      <c r="K75" s="132"/>
      <c r="L75" s="132"/>
      <c r="M75" s="132"/>
      <c r="N75" s="132"/>
      <c r="O75" s="132"/>
    </row>
    <row r="76" spans="1:15" x14ac:dyDescent="0.2">
      <c r="A76" s="132"/>
      <c r="B76" s="137"/>
      <c r="C76" s="135"/>
      <c r="D76" s="135"/>
      <c r="E76" s="138"/>
      <c r="F76" s="139"/>
      <c r="G76" s="140"/>
      <c r="H76" s="138"/>
      <c r="I76" s="132"/>
      <c r="J76" s="132"/>
      <c r="K76" s="132"/>
      <c r="L76" s="132"/>
      <c r="M76" s="132"/>
      <c r="N76" s="132"/>
      <c r="O76" s="132"/>
    </row>
    <row r="77" spans="1:15" x14ac:dyDescent="0.2">
      <c r="A77" s="132"/>
      <c r="B77" s="137"/>
      <c r="C77" s="135"/>
      <c r="D77" s="135"/>
      <c r="E77" s="138"/>
      <c r="F77" s="139"/>
      <c r="G77" s="140"/>
      <c r="H77" s="138"/>
      <c r="I77" s="132"/>
      <c r="J77" s="132"/>
      <c r="K77" s="132"/>
      <c r="L77" s="132"/>
      <c r="M77" s="132"/>
      <c r="N77" s="132"/>
      <c r="O77" s="132"/>
    </row>
    <row r="78" spans="1:15" x14ac:dyDescent="0.2">
      <c r="A78" s="132"/>
      <c r="B78" s="137"/>
      <c r="C78" s="135"/>
      <c r="D78" s="135"/>
      <c r="E78" s="138"/>
      <c r="F78" s="139"/>
      <c r="G78" s="140"/>
      <c r="H78" s="138"/>
      <c r="I78" s="132"/>
      <c r="J78" s="132"/>
      <c r="K78" s="132"/>
      <c r="L78" s="132"/>
      <c r="M78" s="132"/>
      <c r="N78" s="132"/>
      <c r="O78" s="132"/>
    </row>
    <row r="79" spans="1:15" x14ac:dyDescent="0.2">
      <c r="A79" s="132"/>
      <c r="B79" s="137"/>
      <c r="C79" s="135"/>
      <c r="D79" s="135"/>
      <c r="E79" s="138"/>
      <c r="F79" s="139"/>
      <c r="G79" s="140"/>
      <c r="H79" s="138"/>
      <c r="I79" s="132"/>
      <c r="J79" s="132"/>
      <c r="K79" s="132"/>
      <c r="L79" s="132"/>
      <c r="M79" s="132"/>
      <c r="N79" s="132"/>
      <c r="O79" s="132"/>
    </row>
    <row r="80" spans="1:15" x14ac:dyDescent="0.2">
      <c r="A80" s="132"/>
      <c r="B80" s="137"/>
      <c r="C80" s="135"/>
      <c r="D80" s="135"/>
      <c r="E80" s="138"/>
      <c r="F80" s="139"/>
      <c r="G80" s="140"/>
      <c r="H80" s="138"/>
      <c r="I80" s="132"/>
      <c r="J80" s="132"/>
      <c r="K80" s="132"/>
      <c r="L80" s="132"/>
      <c r="M80" s="132"/>
      <c r="N80" s="132"/>
      <c r="O80" s="132"/>
    </row>
    <row r="81" spans="1:15" x14ac:dyDescent="0.2">
      <c r="A81" s="132"/>
      <c r="B81" s="137"/>
      <c r="C81" s="135"/>
      <c r="D81" s="135"/>
      <c r="E81" s="138"/>
      <c r="F81" s="139"/>
      <c r="G81" s="140"/>
      <c r="H81" s="138"/>
      <c r="I81" s="132"/>
      <c r="J81" s="132"/>
      <c r="K81" s="132"/>
      <c r="L81" s="132"/>
      <c r="M81" s="132"/>
      <c r="N81" s="132"/>
      <c r="O81" s="132"/>
    </row>
    <row r="82" spans="1:15" x14ac:dyDescent="0.2">
      <c r="A82" s="132"/>
      <c r="B82" s="137"/>
      <c r="C82" s="135"/>
      <c r="D82" s="135"/>
      <c r="E82" s="138"/>
      <c r="F82" s="139"/>
      <c r="G82" s="140"/>
      <c r="H82" s="138"/>
      <c r="I82" s="132"/>
      <c r="J82" s="132"/>
      <c r="K82" s="132"/>
      <c r="L82" s="132"/>
      <c r="M82" s="132"/>
      <c r="N82" s="132"/>
      <c r="O82" s="132"/>
    </row>
    <row r="83" spans="1:15" x14ac:dyDescent="0.2">
      <c r="A83" s="132"/>
      <c r="B83" s="137"/>
      <c r="C83" s="135"/>
      <c r="D83" s="135"/>
      <c r="E83" s="138"/>
      <c r="F83" s="139"/>
      <c r="G83" s="140"/>
      <c r="H83" s="138"/>
      <c r="I83" s="132"/>
      <c r="J83" s="132"/>
      <c r="K83" s="132"/>
      <c r="L83" s="132"/>
      <c r="M83" s="132"/>
      <c r="N83" s="132"/>
      <c r="O83" s="132"/>
    </row>
    <row r="84" spans="1:15" x14ac:dyDescent="0.2">
      <c r="A84" s="132"/>
      <c r="B84" s="137"/>
      <c r="C84" s="135"/>
      <c r="D84" s="135"/>
      <c r="E84" s="138"/>
      <c r="F84" s="139"/>
      <c r="G84" s="140"/>
      <c r="H84" s="138"/>
      <c r="I84" s="132"/>
      <c r="J84" s="132"/>
      <c r="K84" s="132"/>
      <c r="L84" s="132"/>
      <c r="M84" s="132"/>
      <c r="N84" s="132"/>
      <c r="O84" s="132"/>
    </row>
    <row r="85" spans="1:15" x14ac:dyDescent="0.2">
      <c r="A85" s="132"/>
      <c r="B85" s="137"/>
      <c r="C85" s="135"/>
      <c r="D85" s="135"/>
      <c r="E85" s="138"/>
      <c r="F85" s="139"/>
      <c r="G85" s="140"/>
      <c r="H85" s="138"/>
      <c r="I85" s="132"/>
      <c r="J85" s="132"/>
      <c r="K85" s="132"/>
      <c r="L85" s="132"/>
      <c r="M85" s="132"/>
      <c r="N85" s="132"/>
      <c r="O85" s="132"/>
    </row>
    <row r="86" spans="1:15" x14ac:dyDescent="0.2">
      <c r="A86" s="132"/>
      <c r="B86" s="137"/>
      <c r="C86" s="135"/>
      <c r="D86" s="135"/>
      <c r="E86" s="138"/>
      <c r="F86" s="139"/>
      <c r="G86" s="140"/>
      <c r="H86" s="138"/>
      <c r="I86" s="132"/>
      <c r="J86" s="132"/>
      <c r="K86" s="132"/>
      <c r="L86" s="132"/>
      <c r="M86" s="132"/>
      <c r="N86" s="132"/>
      <c r="O86" s="132"/>
    </row>
    <row r="87" spans="1:15" x14ac:dyDescent="0.2">
      <c r="A87" s="132"/>
      <c r="B87" s="137"/>
      <c r="C87" s="135"/>
      <c r="D87" s="135"/>
      <c r="E87" s="138"/>
      <c r="F87" s="139"/>
      <c r="G87" s="140"/>
      <c r="H87" s="138"/>
      <c r="I87" s="132"/>
      <c r="J87" s="132"/>
      <c r="K87" s="132"/>
      <c r="L87" s="132"/>
      <c r="M87" s="132"/>
      <c r="N87" s="132"/>
      <c r="O87" s="132"/>
    </row>
    <row r="88" spans="1:15" x14ac:dyDescent="0.2">
      <c r="A88" s="132"/>
      <c r="B88" s="137"/>
      <c r="C88" s="135"/>
      <c r="D88" s="135"/>
      <c r="E88" s="138"/>
      <c r="F88" s="139"/>
      <c r="G88" s="140"/>
      <c r="H88" s="138"/>
      <c r="I88" s="132"/>
      <c r="J88" s="132"/>
      <c r="K88" s="132"/>
      <c r="L88" s="132"/>
      <c r="M88" s="132"/>
      <c r="N88" s="132"/>
      <c r="O88" s="132"/>
    </row>
    <row r="89" spans="1:15" x14ac:dyDescent="0.2">
      <c r="A89" s="132"/>
      <c r="B89" s="137"/>
      <c r="C89" s="135"/>
      <c r="D89" s="135"/>
      <c r="E89" s="138"/>
      <c r="F89" s="139"/>
      <c r="G89" s="140"/>
      <c r="H89" s="138"/>
      <c r="I89" s="132"/>
      <c r="J89" s="132"/>
      <c r="K89" s="132"/>
      <c r="L89" s="132"/>
      <c r="M89" s="132"/>
      <c r="N89" s="132"/>
      <c r="O89" s="132"/>
    </row>
    <row r="90" spans="1:15" x14ac:dyDescent="0.2">
      <c r="A90" s="132"/>
      <c r="B90" s="137"/>
      <c r="C90" s="135"/>
      <c r="D90" s="135"/>
      <c r="E90" s="138"/>
      <c r="F90" s="139"/>
      <c r="G90" s="140"/>
      <c r="H90" s="138"/>
      <c r="I90" s="132"/>
      <c r="J90" s="132"/>
      <c r="K90" s="132"/>
      <c r="L90" s="132"/>
      <c r="M90" s="132"/>
      <c r="N90" s="132"/>
      <c r="O90" s="132"/>
    </row>
    <row r="91" spans="1:15" x14ac:dyDescent="0.2">
      <c r="A91" s="132"/>
      <c r="B91" s="137"/>
      <c r="C91" s="135"/>
      <c r="D91" s="135"/>
      <c r="E91" s="138"/>
      <c r="F91" s="139"/>
      <c r="G91" s="140"/>
      <c r="H91" s="138"/>
      <c r="I91" s="132"/>
      <c r="J91" s="132"/>
      <c r="K91" s="132"/>
      <c r="L91" s="132"/>
      <c r="M91" s="132"/>
      <c r="N91" s="132"/>
      <c r="O91" s="132"/>
    </row>
    <row r="92" spans="1:15" x14ac:dyDescent="0.2">
      <c r="A92" s="132"/>
      <c r="B92" s="137"/>
      <c r="C92" s="135"/>
      <c r="D92" s="135"/>
      <c r="E92" s="138"/>
      <c r="F92" s="139"/>
      <c r="G92" s="140"/>
      <c r="H92" s="138"/>
      <c r="I92" s="132"/>
      <c r="J92" s="132"/>
      <c r="K92" s="132"/>
      <c r="L92" s="132"/>
      <c r="M92" s="132"/>
      <c r="N92" s="132"/>
      <c r="O92" s="132"/>
    </row>
    <row r="93" spans="1:15" x14ac:dyDescent="0.2">
      <c r="A93" s="132"/>
      <c r="B93" s="137"/>
      <c r="C93" s="135"/>
      <c r="D93" s="135"/>
      <c r="E93" s="138"/>
      <c r="F93" s="139"/>
      <c r="G93" s="140"/>
      <c r="H93" s="138"/>
      <c r="I93" s="132"/>
      <c r="J93" s="132"/>
      <c r="K93" s="132"/>
      <c r="L93" s="132"/>
      <c r="M93" s="132"/>
      <c r="N93" s="132"/>
      <c r="O93" s="132"/>
    </row>
    <row r="94" spans="1:15" x14ac:dyDescent="0.2">
      <c r="A94" s="132"/>
      <c r="B94" s="137"/>
      <c r="C94" s="135"/>
      <c r="D94" s="135"/>
      <c r="E94" s="138"/>
      <c r="F94" s="139"/>
      <c r="G94" s="140"/>
      <c r="H94" s="138"/>
      <c r="I94" s="132"/>
      <c r="J94" s="132"/>
      <c r="K94" s="132"/>
      <c r="L94" s="132"/>
      <c r="M94" s="132"/>
      <c r="N94" s="132"/>
      <c r="O94" s="132"/>
    </row>
    <row r="95" spans="1:15" x14ac:dyDescent="0.2">
      <c r="A95" s="132"/>
      <c r="B95" s="137"/>
      <c r="C95" s="135"/>
      <c r="D95" s="135"/>
      <c r="E95" s="138"/>
      <c r="F95" s="139"/>
      <c r="G95" s="140"/>
      <c r="H95" s="138"/>
      <c r="I95" s="132"/>
      <c r="J95" s="132"/>
      <c r="K95" s="132"/>
      <c r="L95" s="132"/>
      <c r="M95" s="132"/>
      <c r="N95" s="132"/>
      <c r="O95" s="132"/>
    </row>
    <row r="96" spans="1:15" x14ac:dyDescent="0.2">
      <c r="A96" s="132"/>
      <c r="B96" s="137"/>
      <c r="C96" s="135"/>
      <c r="D96" s="135"/>
      <c r="E96" s="138"/>
      <c r="F96" s="139"/>
      <c r="G96" s="140"/>
      <c r="H96" s="138"/>
      <c r="I96" s="132"/>
      <c r="J96" s="132"/>
      <c r="K96" s="132"/>
      <c r="L96" s="132"/>
      <c r="M96" s="132"/>
      <c r="N96" s="132"/>
      <c r="O96" s="132"/>
    </row>
  </sheetData>
  <mergeCells count="21">
    <mergeCell ref="A1:H1"/>
    <mergeCell ref="C2:D2"/>
    <mergeCell ref="G2:H2"/>
    <mergeCell ref="A4:H4"/>
    <mergeCell ref="K3:O4"/>
    <mergeCell ref="K44:O45"/>
    <mergeCell ref="K34:O35"/>
    <mergeCell ref="K21:O22"/>
    <mergeCell ref="A2:B3"/>
    <mergeCell ref="D21:F21"/>
    <mergeCell ref="A22:H22"/>
    <mergeCell ref="A35:H35"/>
    <mergeCell ref="A45:H45"/>
    <mergeCell ref="D34:F34"/>
    <mergeCell ref="D44:F44"/>
    <mergeCell ref="B66:I66"/>
    <mergeCell ref="B67:I67"/>
    <mergeCell ref="D54:F54"/>
    <mergeCell ref="C57:F57"/>
    <mergeCell ref="C60:F60"/>
    <mergeCell ref="C63:F63"/>
  </mergeCells>
  <phoneticPr fontId="0" type="noConversion"/>
  <conditionalFormatting sqref="E1:E56 E58:E59 E61:E62 E64:E65 E70:E65536">
    <cfRule type="cellIs" dxfId="3" priority="1" stopIfTrue="1" operator="equal">
      <formula>"donnée ?"</formula>
    </cfRule>
  </conditionalFormatting>
  <conditionalFormatting sqref="G1:H65 G70:H65536">
    <cfRule type="cellIs" dxfId="2" priority="2" stopIfTrue="1" operator="notEqual">
      <formula>0</formula>
    </cfRule>
  </conditionalFormatting>
  <pageMargins left="0.78740157499999996" right="0.78740157499999996" top="0.984251969" bottom="0.984251969" header="0.5" footer="0.5"/>
  <pageSetup paperSize="9"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106"/>
  <sheetViews>
    <sheetView workbookViewId="0">
      <pane ySplit="3" topLeftCell="A28" activePane="bottomLeft" state="frozenSplit"/>
      <selection pane="bottomLeft" activeCell="C47" sqref="C47"/>
    </sheetView>
  </sheetViews>
  <sheetFormatPr baseColWidth="10" defaultColWidth="9.140625" defaultRowHeight="12.75" x14ac:dyDescent="0.2"/>
  <cols>
    <col min="1" max="1" width="3" customWidth="1"/>
    <col min="2" max="2" width="16.140625" style="1" customWidth="1"/>
    <col min="3" max="3" width="13.140625" style="51" customWidth="1"/>
    <col min="4" max="4" width="10.42578125" style="51" customWidth="1"/>
    <col min="5" max="5" width="13.28515625" style="32" customWidth="1"/>
    <col min="6" max="6" width="13.28515625" style="46" customWidth="1"/>
    <col min="7" max="7" width="10.85546875" style="37" customWidth="1"/>
    <col min="8" max="8" width="9.7109375" style="32" customWidth="1"/>
    <col min="9" max="9" width="10.42578125" customWidth="1"/>
    <col min="10" max="10" width="9.140625" customWidth="1"/>
    <col min="11" max="11" width="7.140625" hidden="1" customWidth="1"/>
    <col min="12" max="12" width="7.7109375" hidden="1" customWidth="1"/>
    <col min="13" max="13" width="7.28515625" hidden="1" customWidth="1"/>
    <col min="14" max="14" width="6.7109375" hidden="1" customWidth="1"/>
    <col min="15" max="15" width="7.140625" hidden="1" customWidth="1"/>
    <col min="16" max="75" width="9.140625" style="132" customWidth="1"/>
    <col min="76" max="16384" width="9.140625" style="132"/>
  </cols>
  <sheetData>
    <row r="1" spans="1:15" ht="27" customHeight="1" x14ac:dyDescent="0.2">
      <c r="A1" s="253" t="s">
        <v>72</v>
      </c>
      <c r="B1" s="254"/>
      <c r="C1" s="254"/>
      <c r="D1" s="254"/>
      <c r="E1" s="254"/>
      <c r="F1" s="254"/>
      <c r="G1" s="254"/>
      <c r="H1" s="255"/>
      <c r="I1" s="132"/>
      <c r="J1" s="132"/>
      <c r="K1" s="132"/>
      <c r="L1" s="132"/>
      <c r="M1" s="132"/>
      <c r="N1" s="132"/>
      <c r="O1" s="132"/>
    </row>
    <row r="2" spans="1:15" s="133" customFormat="1" ht="13.5" thickBot="1" x14ac:dyDescent="0.25">
      <c r="A2" s="246" t="s">
        <v>33</v>
      </c>
      <c r="B2" s="247"/>
      <c r="C2" s="256" t="s">
        <v>34</v>
      </c>
      <c r="D2" s="257"/>
      <c r="E2" s="79" t="s">
        <v>37</v>
      </c>
      <c r="F2" s="80" t="s">
        <v>39</v>
      </c>
      <c r="G2" s="258" t="s">
        <v>41</v>
      </c>
      <c r="H2" s="259"/>
    </row>
    <row r="3" spans="1:15" s="134" customFormat="1" ht="37.5" customHeight="1" thickBot="1" x14ac:dyDescent="0.25">
      <c r="A3" s="248"/>
      <c r="B3" s="249"/>
      <c r="C3" s="77" t="s">
        <v>35</v>
      </c>
      <c r="D3" s="78" t="s">
        <v>36</v>
      </c>
      <c r="E3" s="76" t="s">
        <v>38</v>
      </c>
      <c r="F3" s="75" t="s">
        <v>40</v>
      </c>
      <c r="G3" s="74" t="s">
        <v>29</v>
      </c>
      <c r="H3" s="31" t="s">
        <v>30</v>
      </c>
      <c r="K3" s="273" t="s">
        <v>62</v>
      </c>
      <c r="L3" s="274"/>
      <c r="M3" s="274"/>
      <c r="N3" s="274"/>
      <c r="O3" s="275"/>
    </row>
    <row r="4" spans="1:15" ht="12.75" customHeight="1" x14ac:dyDescent="0.2">
      <c r="A4" s="269" t="s">
        <v>0</v>
      </c>
      <c r="B4" s="270"/>
      <c r="C4" s="191"/>
      <c r="D4" s="191"/>
      <c r="E4" s="191"/>
      <c r="F4" s="191"/>
      <c r="G4" s="191"/>
      <c r="H4" s="271"/>
      <c r="I4" s="132"/>
      <c r="J4" s="132"/>
      <c r="K4" s="276"/>
      <c r="L4" s="277"/>
      <c r="M4" s="277"/>
      <c r="N4" s="277"/>
      <c r="O4" s="278"/>
    </row>
    <row r="5" spans="1:15" x14ac:dyDescent="0.2">
      <c r="A5" s="13"/>
      <c r="B5" s="14" t="s">
        <v>1</v>
      </c>
      <c r="C5" s="85">
        <f>IF($O5=0,0,IF($O5=1,Données!$C5,IF($O5=3,Données!$D5*Données!$C$1,IF($O5=5,Données!$E5/1000,IF($O5=11,Données!$F5/1000*Données!$C$1,"donnée ?")))))</f>
        <v>1.08</v>
      </c>
      <c r="D5" s="82">
        <f>IF($O5=0,0,IF($O5=1,Données!$C5/Données!$C$1,IF($O5=3,Données!$D5,IF($O5=5,Données!$E5/1000/Données!$C$1,IF($O5=11,Données!$F5/1000,"donnée ?")))))</f>
        <v>0.09</v>
      </c>
      <c r="E5" s="83">
        <f>IF(D5=0,0,IF(Données!I5="",IF(Données!J5="","donnée ?",Données!J5/60),Données!I5+(Données!J5/60)))</f>
        <v>16</v>
      </c>
      <c r="F5" s="84">
        <f t="shared" ref="F5:F17" si="0">IF(E5&lt;&gt;"",IF(E5&lt;&gt;"donnée ?",E5/24,0),0)</f>
        <v>0.66666666666666663</v>
      </c>
      <c r="G5" s="72">
        <f t="shared" ref="G5:G17" si="1">IF($O5&lt;&gt;0,IF($E5&lt;&gt;"donnée ?",C5*E5/1000,0),0)</f>
        <v>1.728E-2</v>
      </c>
      <c r="H5" s="73">
        <f t="shared" ref="H5:H17" si="2">IF($O5&lt;&gt;0,IF($E5&lt;&gt;"donnée ?",D5*E5,0),0)</f>
        <v>1.44</v>
      </c>
      <c r="I5" s="132"/>
      <c r="J5" s="132"/>
      <c r="K5" s="39">
        <f>IF(Données!C5&lt;&gt;"",1,0)</f>
        <v>0</v>
      </c>
      <c r="L5" s="38">
        <f>IF(Données!D5&lt;&gt;"",3,0)</f>
        <v>0</v>
      </c>
      <c r="M5" s="38">
        <f>IF(Données!E5&lt;&gt;"",5,0)</f>
        <v>0</v>
      </c>
      <c r="N5" s="38">
        <f>IF(Données!F5&lt;&gt;"",11,0)</f>
        <v>11</v>
      </c>
      <c r="O5" s="40">
        <f t="shared" ref="O5:O20" si="3">SUM(K5:N5)</f>
        <v>11</v>
      </c>
    </row>
    <row r="6" spans="1:15" x14ac:dyDescent="0.2">
      <c r="A6" s="13"/>
      <c r="B6" s="14" t="s">
        <v>2</v>
      </c>
      <c r="C6" s="86">
        <f>IF(Données!C6&lt;&gt;"",Données!C6,IF(Données!D6&lt;&gt;"",Données!D6*Données!$C$1,IF(Données!E6&lt;&gt;"",Données!E6/1000,IF(Données!F6&lt;&gt;"",Données!F6/1000*Données!$C$1,0))))</f>
        <v>0</v>
      </c>
      <c r="D6" s="47">
        <f>IF(Données!D6&lt;&gt;"",Données!D6,IF(Données!E6,Données!E6*Données!$C$1,IF(Données!F6&lt;&gt;"",Données!F6/1000,IF(Données!G6&lt;&gt;"",Données!G6/1000*Données!$C$1,0))))</f>
        <v>0</v>
      </c>
      <c r="E6" s="83">
        <f>IF(D6=0,0,IF(Données!I6="",IF(Données!J6="","donnée ?",Données!J6/60),Données!I6+(Données!J6/60)))</f>
        <v>0</v>
      </c>
      <c r="F6" s="44">
        <f t="shared" si="0"/>
        <v>0</v>
      </c>
      <c r="G6" s="33">
        <f t="shared" si="1"/>
        <v>0</v>
      </c>
      <c r="H6" s="19">
        <f t="shared" si="2"/>
        <v>0</v>
      </c>
      <c r="I6" s="135"/>
      <c r="J6" s="132"/>
      <c r="K6" s="136">
        <f>IF(Données!C6&lt;&gt;"",1,0)</f>
        <v>0</v>
      </c>
      <c r="L6" s="38">
        <f>IF(Données!D6&lt;&gt;"",3,0)</f>
        <v>0</v>
      </c>
      <c r="M6" s="38">
        <f>IF(Données!E6&lt;&gt;"",5,0)</f>
        <v>0</v>
      </c>
      <c r="N6" s="38">
        <f>IF(Données!F6&lt;&gt;"",11,0)</f>
        <v>0</v>
      </c>
      <c r="O6" s="40">
        <f t="shared" si="3"/>
        <v>0</v>
      </c>
    </row>
    <row r="7" spans="1:15" x14ac:dyDescent="0.2">
      <c r="A7" s="13"/>
      <c r="B7" s="14" t="s">
        <v>4</v>
      </c>
      <c r="C7" s="86">
        <f>IF($O7=0,0,IF($O7=1,Données!$C7,IF($O7=3,Données!$D7*Données!$C$1,IF($O7=5,Données!$E7/1000,IF($O7=11,Données!$F7/1000*Données!$C$1,"donnée ?")))))</f>
        <v>1.08</v>
      </c>
      <c r="D7" s="47">
        <f>IF($O7=0,0,IF($O7=1,Données!$C7/Données!$C$1,IF($O7=3,Données!$D7,IF($O7=5,Données!$E7/1000/Données!$C$1,IF($O7=11,Données!$F7/1000,"donnée ?")))))</f>
        <v>0.09</v>
      </c>
      <c r="E7" s="83">
        <f>IF(D7=0,0,IF(Données!I7="",IF(Données!J7="","donnée ?",Données!J7/60),Données!I7+(Données!J7/60)))</f>
        <v>16</v>
      </c>
      <c r="F7" s="44">
        <f t="shared" si="0"/>
        <v>0.66666666666666663</v>
      </c>
      <c r="G7" s="33">
        <f t="shared" si="1"/>
        <v>1.728E-2</v>
      </c>
      <c r="H7" s="19">
        <f t="shared" si="2"/>
        <v>1.44</v>
      </c>
      <c r="I7" s="132"/>
      <c r="J7" s="132"/>
      <c r="K7" s="39">
        <f>IF(Données!C7&lt;&gt;"",1,0)</f>
        <v>0</v>
      </c>
      <c r="L7" s="38">
        <f>IF(Données!D7&lt;&gt;"",3,0)</f>
        <v>0</v>
      </c>
      <c r="M7" s="38">
        <f>IF(Données!E7&lt;&gt;"",5,0)</f>
        <v>0</v>
      </c>
      <c r="N7" s="38">
        <f>IF(Données!F7&lt;&gt;"",11,0)</f>
        <v>11</v>
      </c>
      <c r="O7" s="40">
        <f t="shared" si="3"/>
        <v>11</v>
      </c>
    </row>
    <row r="8" spans="1:15" x14ac:dyDescent="0.2">
      <c r="A8" s="13"/>
      <c r="B8" s="14" t="s">
        <v>3</v>
      </c>
      <c r="C8" s="86">
        <f>IF($O8=0,0,IF($O8=1,Données!$C8,IF($O8=3,Données!$D8*Données!$C$1,IF($O8=5,Données!$E8/1000,IF($O8=11,Données!$F8/1000*Données!$C$1,"donnée ?")))))</f>
        <v>0</v>
      </c>
      <c r="D8" s="47">
        <f>IF($O8=0,0,IF($O8=1,Données!$C8/Données!$C$1,IF($O8=3,Données!$D8,IF($O8=5,Données!$E8/1000/Données!$C$1,IF($O8=11,Données!$F8/1000,"donnée ?")))))</f>
        <v>0</v>
      </c>
      <c r="E8" s="83">
        <f>IF(D8=0,0,IF(Données!I8="",IF(Données!J8="","donnée ?",Données!J8/60),Données!I8+(Données!J8/60)))</f>
        <v>0</v>
      </c>
      <c r="F8" s="44">
        <f t="shared" si="0"/>
        <v>0</v>
      </c>
      <c r="G8" s="33">
        <f t="shared" si="1"/>
        <v>0</v>
      </c>
      <c r="H8" s="19">
        <f t="shared" si="2"/>
        <v>0</v>
      </c>
      <c r="I8" s="132"/>
      <c r="J8" s="132"/>
      <c r="K8" s="39">
        <f>IF(Données!C8&lt;&gt;"",1,0)</f>
        <v>0</v>
      </c>
      <c r="L8" s="38">
        <f>IF(Données!D8&lt;&gt;"",3,0)</f>
        <v>0</v>
      </c>
      <c r="M8" s="38">
        <f>IF(Données!E8&lt;&gt;"",5,0)</f>
        <v>0</v>
      </c>
      <c r="N8" s="38">
        <f>IF(Données!F8&lt;&gt;"",11,0)</f>
        <v>0</v>
      </c>
      <c r="O8" s="40">
        <f t="shared" si="3"/>
        <v>0</v>
      </c>
    </row>
    <row r="9" spans="1:15" ht="25.5" x14ac:dyDescent="0.2">
      <c r="A9" s="13"/>
      <c r="B9" s="14" t="s">
        <v>55</v>
      </c>
      <c r="C9" s="86">
        <f>IF($O9=0,0,IF($O9=1,Données!$C9,IF($O9=3,Données!$D9*Données!$C$1,IF($O9=5,Données!$E9/1000,IF($O9=11,Données!$F9/1000*Données!$C$1,"donnée ?")))))</f>
        <v>0</v>
      </c>
      <c r="D9" s="47">
        <f>IF($O9=0,0,IF($O9=1,Données!$C9/Données!$C$1,IF($O9=3,Données!$D9,IF($O9=5,Données!$E9/1000/Données!$C$1,IF($O9=11,Données!$F9/1000,"donnée ?")))))</f>
        <v>0</v>
      </c>
      <c r="E9" s="83">
        <f>IF(D9=0,0,IF(Données!I9="",IF(Données!J9="","donnée ?",Données!J9/60),Données!I9+(Données!J9/60)))</f>
        <v>0</v>
      </c>
      <c r="F9" s="44">
        <f t="shared" si="0"/>
        <v>0</v>
      </c>
      <c r="G9" s="33">
        <f t="shared" si="1"/>
        <v>0</v>
      </c>
      <c r="H9" s="19">
        <f t="shared" si="2"/>
        <v>0</v>
      </c>
      <c r="I9" s="132"/>
      <c r="J9" s="132"/>
      <c r="K9" s="39">
        <f>IF(Données!C9&lt;&gt;"",1,0)</f>
        <v>0</v>
      </c>
      <c r="L9" s="38">
        <f>IF(Données!D9&lt;&gt;"",3,0)</f>
        <v>0</v>
      </c>
      <c r="M9" s="38">
        <f>IF(Données!E9&lt;&gt;"",5,0)</f>
        <v>0</v>
      </c>
      <c r="N9" s="38">
        <f>IF(Données!F9&lt;&gt;"",11,0)</f>
        <v>0</v>
      </c>
      <c r="O9" s="40">
        <f t="shared" si="3"/>
        <v>0</v>
      </c>
    </row>
    <row r="10" spans="1:15" x14ac:dyDescent="0.2">
      <c r="A10" s="13"/>
      <c r="B10" s="14" t="s">
        <v>56</v>
      </c>
      <c r="C10" s="86">
        <f>IF($O10=0,0,IF($O10=1,Données!$C10,IF($O10=3,Données!$D10*Données!$C$1,IF($O10=5,Données!$E10/1000,IF($O10=11,Données!$F10/1000*Données!$C$1,"donnée ?")))))</f>
        <v>0</v>
      </c>
      <c r="D10" s="47">
        <f>IF($O10=0,0,IF($O10=1,Données!$C10/Données!$C$1,IF($O10=3,Données!$D10,IF($O10=5,Données!$E10/1000/Données!$C$1,IF($O10=11,Données!$F10/1000,"donnée ?")))))</f>
        <v>0</v>
      </c>
      <c r="E10" s="83">
        <f>IF(D10=0,0,IF(Données!I10="",IF(Données!J10="","donnée ?",Données!J10/60),Données!I10+(Données!J10/60)))</f>
        <v>0</v>
      </c>
      <c r="F10" s="44">
        <f t="shared" si="0"/>
        <v>0</v>
      </c>
      <c r="G10" s="33">
        <f t="shared" si="1"/>
        <v>0</v>
      </c>
      <c r="H10" s="19">
        <f t="shared" si="2"/>
        <v>0</v>
      </c>
      <c r="I10" s="132"/>
      <c r="J10" s="132"/>
      <c r="K10" s="39">
        <f>IF(Données!C10&lt;&gt;"",1,0)</f>
        <v>0</v>
      </c>
      <c r="L10" s="38">
        <f>IF(Données!D10&lt;&gt;"",3,0)</f>
        <v>0</v>
      </c>
      <c r="M10" s="38">
        <f>IF(Données!E10&lt;&gt;"",5,0)</f>
        <v>0</v>
      </c>
      <c r="N10" s="38">
        <f>IF(Données!F10&lt;&gt;"",11,0)</f>
        <v>0</v>
      </c>
      <c r="O10" s="40">
        <f t="shared" si="3"/>
        <v>0</v>
      </c>
    </row>
    <row r="11" spans="1:15" x14ac:dyDescent="0.2">
      <c r="A11" s="13"/>
      <c r="B11" s="14" t="s">
        <v>57</v>
      </c>
      <c r="C11" s="86">
        <f>IF($O11=0,0,IF($O11=1,Données!$C11,IF($O11=3,Données!$D11*Données!$C$1,IF($O11=5,Données!$E11/1000,IF($O11=11,Données!$F11/1000*Données!$C$1,"donnée ?")))))</f>
        <v>0</v>
      </c>
      <c r="D11" s="47">
        <f>IF($O11=0,0,IF($O11=1,Données!$C11/Données!$C$1,IF($O11=3,Données!$D11,IF($O11=5,Données!$E11/1000/Données!$C$1,IF($O11=11,Données!$F11/1000,"donnée ?")))))</f>
        <v>0</v>
      </c>
      <c r="E11" s="83">
        <f>IF(D11=0,0,IF(Données!I11="",IF(Données!J11="","donnée ?",Données!J11/60),Données!I11+(Données!J11/60)))</f>
        <v>0</v>
      </c>
      <c r="F11" s="44">
        <f t="shared" si="0"/>
        <v>0</v>
      </c>
      <c r="G11" s="33">
        <f t="shared" si="1"/>
        <v>0</v>
      </c>
      <c r="H11" s="19">
        <f t="shared" si="2"/>
        <v>0</v>
      </c>
      <c r="I11" s="132"/>
      <c r="J11" s="132"/>
      <c r="K11" s="39">
        <f>IF(Données!C11&lt;&gt;"",1,0)</f>
        <v>0</v>
      </c>
      <c r="L11" s="38">
        <f>IF(Données!D11&lt;&gt;"",3,0)</f>
        <v>0</v>
      </c>
      <c r="M11" s="38">
        <f>IF(Données!E11&lt;&gt;"",5,0)</f>
        <v>0</v>
      </c>
      <c r="N11" s="38">
        <f>IF(Données!F11&lt;&gt;"",11,0)</f>
        <v>0</v>
      </c>
      <c r="O11" s="40">
        <f t="shared" si="3"/>
        <v>0</v>
      </c>
    </row>
    <row r="12" spans="1:15" x14ac:dyDescent="0.2">
      <c r="A12" s="13"/>
      <c r="B12" s="14" t="s">
        <v>58</v>
      </c>
      <c r="C12" s="86">
        <f>IF($O12=0,0,IF($O12=1,Données!$C12,IF($O12=3,Données!$D12*Données!$C$1,IF($O12=5,Données!$E12/1000,IF($O12=11,Données!$F12/1000*Données!$C$1,"donnée ?")))))</f>
        <v>0</v>
      </c>
      <c r="D12" s="47">
        <f>IF($O12=0,0,IF($O12=1,Données!$C12/Données!$C$1,IF($O12=3,Données!$D12,IF($O12=5,Données!$E12/1000/Données!$C$1,IF($O12=11,Données!$F12/1000,"donnée ?")))))</f>
        <v>0</v>
      </c>
      <c r="E12" s="83">
        <f>IF(D12=0,0,IF(Données!I12="",IF(Données!J12="","donnée ?",Données!J12/60),Données!I12+(Données!J12/60)))</f>
        <v>0</v>
      </c>
      <c r="F12" s="44">
        <f t="shared" si="0"/>
        <v>0</v>
      </c>
      <c r="G12" s="33">
        <f t="shared" si="1"/>
        <v>0</v>
      </c>
      <c r="H12" s="19">
        <f t="shared" si="2"/>
        <v>0</v>
      </c>
      <c r="I12" s="132"/>
      <c r="J12" s="132"/>
      <c r="K12" s="39">
        <f>IF(Données!C12&lt;&gt;"",1,0)</f>
        <v>0</v>
      </c>
      <c r="L12" s="38">
        <f>IF(Données!D12&lt;&gt;"",3,0)</f>
        <v>0</v>
      </c>
      <c r="M12" s="38">
        <f>IF(Données!E12&lt;&gt;"",5,0)</f>
        <v>0</v>
      </c>
      <c r="N12" s="38">
        <f>IF(Données!F12&lt;&gt;"",11,0)</f>
        <v>0</v>
      </c>
      <c r="O12" s="40">
        <f t="shared" si="3"/>
        <v>0</v>
      </c>
    </row>
    <row r="13" spans="1:15" ht="24.75" customHeight="1" x14ac:dyDescent="0.2">
      <c r="A13" s="13"/>
      <c r="B13" s="14" t="s">
        <v>31</v>
      </c>
      <c r="C13" s="86">
        <f>IF($O13=0,0,IF($O13=1,Données!$C13,IF($O13=3,Données!$D13*Données!$C$1,IF($O13=5,Données!$E13/1000,IF($O13=11,Données!$F13/1000*Données!$C$1,"donnée ?")))))</f>
        <v>0</v>
      </c>
      <c r="D13" s="47">
        <f>IF($O13=0,0,IF($O13=1,Données!$C13/Données!$C$1,IF($O13=3,Données!$D13,IF($O13=5,Données!$E13/1000/Données!$C$1,IF($O13=11,Données!$F13/1000,"donnée ?")))))</f>
        <v>0</v>
      </c>
      <c r="E13" s="83">
        <f>IF(D13=0,0,IF(Données!I13="",IF(Données!J13="","donnée ?",Données!J13/60),Données!I13+(Données!J13/60)))</f>
        <v>0</v>
      </c>
      <c r="F13" s="44">
        <f t="shared" si="0"/>
        <v>0</v>
      </c>
      <c r="G13" s="33">
        <f t="shared" si="1"/>
        <v>0</v>
      </c>
      <c r="H13" s="19">
        <f t="shared" si="2"/>
        <v>0</v>
      </c>
      <c r="I13" s="132"/>
      <c r="J13" s="132"/>
      <c r="K13" s="39">
        <f>IF(Données!C13&lt;&gt;"",1,0)</f>
        <v>0</v>
      </c>
      <c r="L13" s="38">
        <f>IF(Données!D13&lt;&gt;"",3,0)</f>
        <v>0</v>
      </c>
      <c r="M13" s="38">
        <f>IF(Données!E13&lt;&gt;"",5,0)</f>
        <v>0</v>
      </c>
      <c r="N13" s="38">
        <f>IF(Données!F13&lt;&gt;"",11,0)</f>
        <v>0</v>
      </c>
      <c r="O13" s="40">
        <f t="shared" si="3"/>
        <v>0</v>
      </c>
    </row>
    <row r="14" spans="1:15" x14ac:dyDescent="0.2">
      <c r="A14" s="13"/>
      <c r="B14" s="14" t="s">
        <v>5</v>
      </c>
      <c r="C14" s="86">
        <f>IF($O14=0,0,IF($O14=1,Données!$C14,IF($O14=3,Données!$D14*Données!$C$1,IF($O14=5,Données!$E14/1000,IF($O14=11,Données!$F14/1000*Données!$C$1,"donnée ?")))))</f>
        <v>2</v>
      </c>
      <c r="D14" s="47">
        <f>IF($O14=0,0,IF($O14=1,Données!$C14/Données!$C$1,IF($O14=3,Données!$D14,IF($O14=5,Données!$E14/1000/Données!$C$1,IF($O14=11,Données!$F14/1000,"donnée ?")))))</f>
        <v>0.16666666666666666</v>
      </c>
      <c r="E14" s="83">
        <f>IF(D14=0,0,IF(Données!I14="",IF(Données!J14="","donnée ?",Données!J14/60),Données!I14+(Données!J14/60)))</f>
        <v>16</v>
      </c>
      <c r="F14" s="44">
        <f t="shared" si="0"/>
        <v>0.66666666666666663</v>
      </c>
      <c r="G14" s="33">
        <f t="shared" si="1"/>
        <v>3.2000000000000001E-2</v>
      </c>
      <c r="H14" s="19">
        <f t="shared" si="2"/>
        <v>2.6666666666666665</v>
      </c>
      <c r="I14" s="132"/>
      <c r="J14" s="132"/>
      <c r="K14" s="39">
        <f>IF(Données!C14&lt;&gt;"",1,0)</f>
        <v>1</v>
      </c>
      <c r="L14" s="38">
        <f>IF(Données!D14&lt;&gt;"",3,0)</f>
        <v>0</v>
      </c>
      <c r="M14" s="38">
        <f>IF(Données!E14&lt;&gt;"",5,0)</f>
        <v>0</v>
      </c>
      <c r="N14" s="38">
        <f>IF(Données!F14&lt;&gt;"",11,0)</f>
        <v>0</v>
      </c>
      <c r="O14" s="40">
        <f t="shared" si="3"/>
        <v>1</v>
      </c>
    </row>
    <row r="15" spans="1:15" x14ac:dyDescent="0.2">
      <c r="A15" s="13"/>
      <c r="B15" s="14" t="s">
        <v>27</v>
      </c>
      <c r="C15" s="86">
        <f>IF($O15=0,0,IF($O15=1,Données!$C15,IF($O15=3,Données!$D15*Données!$C$1,IF($O15=5,Données!$E15/1000,IF($O15=11,Données!$F15/1000*Données!$C$1,"donnée ?")))))</f>
        <v>60</v>
      </c>
      <c r="D15" s="47">
        <f>IF($O15=0,0,IF($O15=1,Données!$C15/Données!$C$1,IF($O15=3,Données!$D15,IF($O15=5,Données!$E15/1000/Données!$C$1,IF($O15=11,Données!$F15/1000,"donnée ?")))))</f>
        <v>5</v>
      </c>
      <c r="E15" s="83">
        <f>IF(D15=0,0,IF(Données!I15="",IF(Données!J15="","donnée ?",Données!J15/60),Données!I15+(Données!J15/60)))</f>
        <v>1</v>
      </c>
      <c r="F15" s="44">
        <f t="shared" si="0"/>
        <v>4.1666666666666664E-2</v>
      </c>
      <c r="G15" s="33">
        <f t="shared" si="1"/>
        <v>0.06</v>
      </c>
      <c r="H15" s="19">
        <f t="shared" si="2"/>
        <v>5</v>
      </c>
      <c r="I15" s="132"/>
      <c r="J15" s="132"/>
      <c r="K15" s="39">
        <f>IF(Données!C15&lt;&gt;"",1,0)</f>
        <v>0</v>
      </c>
      <c r="L15" s="38">
        <f>IF(Données!D15&lt;&gt;"",3,0)</f>
        <v>3</v>
      </c>
      <c r="M15" s="38">
        <f>IF(Données!E15&lt;&gt;"",5,0)</f>
        <v>0</v>
      </c>
      <c r="N15" s="38">
        <f>IF(Données!F15&lt;&gt;"",11,0)</f>
        <v>0</v>
      </c>
      <c r="O15" s="40">
        <f t="shared" si="3"/>
        <v>3</v>
      </c>
    </row>
    <row r="16" spans="1:15" x14ac:dyDescent="0.2">
      <c r="A16" s="13"/>
      <c r="B16" s="14" t="s">
        <v>28</v>
      </c>
      <c r="C16" s="86">
        <f>IF($O16=0,0,IF($O16=1,Données!$C16,IF($O16=3,Données!$D16*Données!$C$1,IF($O16=5,Données!$E16/1000,IF($O16=11,Données!$F16/1000*Données!$C$1,"donnée ?")))))</f>
        <v>1.2000000000000002</v>
      </c>
      <c r="D16" s="47">
        <f>IF($O16=0,0,IF($O16=1,Données!$C16/Données!$C$1,IF($O16=3,Données!$D16,IF($O16=5,Données!$E16/1000/Données!$C$1,IF($O16=11,Données!$F16/1000,"donnée ?")))))</f>
        <v>0.1</v>
      </c>
      <c r="E16" s="83">
        <f>IF(D16=0,0,IF(Données!I16="",IF(Données!J16="","donnée ?",Données!J16/60),Données!I16+(Données!J16/60)))</f>
        <v>15</v>
      </c>
      <c r="F16" s="44">
        <f t="shared" si="0"/>
        <v>0.625</v>
      </c>
      <c r="G16" s="33">
        <f t="shared" si="1"/>
        <v>1.8000000000000002E-2</v>
      </c>
      <c r="H16" s="19">
        <f t="shared" si="2"/>
        <v>1.5</v>
      </c>
      <c r="I16" s="132"/>
      <c r="J16" s="132"/>
      <c r="K16" s="39">
        <f>IF(Données!C16&lt;&gt;"",1,0)</f>
        <v>0</v>
      </c>
      <c r="L16" s="38">
        <f>IF(Données!D16&lt;&gt;"",3,0)</f>
        <v>3</v>
      </c>
      <c r="M16" s="38">
        <f>IF(Données!E16&lt;&gt;"",5,0)</f>
        <v>0</v>
      </c>
      <c r="N16" s="38">
        <f>IF(Données!F16&lt;&gt;"",11,0)</f>
        <v>0</v>
      </c>
      <c r="O16" s="40">
        <f t="shared" si="3"/>
        <v>3</v>
      </c>
    </row>
    <row r="17" spans="1:15" x14ac:dyDescent="0.2">
      <c r="A17" s="13"/>
      <c r="B17" s="14" t="s">
        <v>23</v>
      </c>
      <c r="C17" s="86">
        <f>IF($O17=0,0,IF($O17=1,Données!$C17,IF($O17=3,Données!$D17*Données!$C$1,IF($O17=5,Données!$E17/1000,IF($O17=11,Données!$F17/1000*Données!$C$1,"donnée ?")))))</f>
        <v>60</v>
      </c>
      <c r="D17" s="47">
        <f>IF($O17=0,0,IF($O17=1,Données!$C17/Données!$C$1,IF($O17=3,Données!$D17,IF($O17=5,Données!$E17/1000/Données!$C$1,IF($O17=11,Données!$F17/1000,"donnée ?")))))</f>
        <v>5</v>
      </c>
      <c r="E17" s="83">
        <f>IF(D17=0,0,IF(Données!I17="",IF(Données!J17="","donnée ?",Données!J17/60),Données!I17+(Données!J17/60)))</f>
        <v>16</v>
      </c>
      <c r="F17" s="44">
        <f t="shared" si="0"/>
        <v>0.66666666666666663</v>
      </c>
      <c r="G17" s="33">
        <f t="shared" si="1"/>
        <v>0.96</v>
      </c>
      <c r="H17" s="19">
        <f t="shared" si="2"/>
        <v>80</v>
      </c>
      <c r="I17" s="132"/>
      <c r="J17" s="132"/>
      <c r="K17" s="39">
        <f>IF(Données!C17&lt;&gt;"",1,0)</f>
        <v>1</v>
      </c>
      <c r="L17" s="38">
        <f>IF(Données!D17&lt;&gt;"",3,0)</f>
        <v>0</v>
      </c>
      <c r="M17" s="38">
        <f>IF(Données!E17&lt;&gt;"",5,0)</f>
        <v>0</v>
      </c>
      <c r="N17" s="38">
        <f>IF(Données!F17&lt;&gt;"",11,0)</f>
        <v>0</v>
      </c>
      <c r="O17" s="40">
        <f t="shared" si="3"/>
        <v>1</v>
      </c>
    </row>
    <row r="18" spans="1:15" x14ac:dyDescent="0.2">
      <c r="A18" s="13"/>
      <c r="B18" s="14" t="str">
        <f>IF(Données!B18="Autres","",Données!B18)</f>
        <v/>
      </c>
      <c r="C18" s="86" t="str">
        <f>IF(B18="","",IF($O18=0,0,IF($O18=1,Données!$C18,IF($O18=3,Données!$D18*Données!$C$1,IF($O18=5,Données!$E18/1000,IF($O18=11,Données!$F18/1000*Données!$C$1,"donnée ?"))))))</f>
        <v/>
      </c>
      <c r="D18" s="47" t="str">
        <f>IF(B18="","",IF($O18=0,0,IF($O18=1,Données!$C18/Données!$C$1,IF($O18=3,Données!$D18,IF($O18=5,Données!$E18/1000/Données!$C$1,IF($O18=11,Données!$F18/1000,"donnée ?"))))))</f>
        <v/>
      </c>
      <c r="E18" s="15" t="str">
        <f>IF(B18="","",IF(D18=0,0,IF(Données!I18="",IF(Données!J18="","donnée ?",Données!J18/60),Données!I18+(Données!J18/60))))</f>
        <v/>
      </c>
      <c r="F18" s="44" t="str">
        <f>IF(B18="","",IF(E18&lt;&gt;"",IF(E18&lt;&gt;"donnée ?",E18/24,0),0))</f>
        <v/>
      </c>
      <c r="G18" s="33" t="str">
        <f>IF(B18="","",IF($O18&lt;&gt;0,IF($E18&lt;&gt;"donnée ?",C18*E18/1000,0),0))</f>
        <v/>
      </c>
      <c r="H18" s="19" t="str">
        <f>IF(B18="","",IF($O18&lt;&gt;0,IF($E18&lt;&gt;"donnée ?",D18*E18,0),0))</f>
        <v/>
      </c>
      <c r="I18" s="132"/>
      <c r="J18" s="132"/>
      <c r="K18" s="39">
        <f>IF(Données!C18&lt;&gt;"",1,0)</f>
        <v>0</v>
      </c>
      <c r="L18" s="38">
        <f>IF(Données!D18&lt;&gt;"",3,0)</f>
        <v>0</v>
      </c>
      <c r="M18" s="38">
        <f>IF(Données!E18&lt;&gt;"",5,0)</f>
        <v>0</v>
      </c>
      <c r="N18" s="38">
        <f>IF(Données!F18&lt;&gt;"",11,0)</f>
        <v>0</v>
      </c>
      <c r="O18" s="40">
        <f t="shared" si="3"/>
        <v>0</v>
      </c>
    </row>
    <row r="19" spans="1:15" x14ac:dyDescent="0.2">
      <c r="A19" s="13"/>
      <c r="B19" s="14" t="str">
        <f>IF(Données!B19="Autres","",Données!B19)</f>
        <v/>
      </c>
      <c r="C19" s="86" t="str">
        <f>IF(B19="","",IF($O19=0,0,IF($O19=1,Données!$C19,IF($O19=3,Données!$D19*Données!$C$1,IF($O19=5,Données!$E19/1000,IF($O19=11,Données!$F19/1000*Données!$C$1,"donnée ?"))))))</f>
        <v/>
      </c>
      <c r="D19" s="47" t="str">
        <f>IF(B19="","",IF($O19=0,0,IF($O19=1,Données!$C19/Données!$C$1,IF($O19=3,Données!$D19,IF($O19=5,Données!$E19/1000/Données!$C$1,IF($O19=11,Données!$F19/1000,"donnée ?"))))))</f>
        <v/>
      </c>
      <c r="E19" s="15" t="str">
        <f>IF(B19="","",IF(D19=0,0,IF(Données!I19="",IF(Données!J19="","donnée ?",Données!J19/60),Données!I19+(Données!J19/60))))</f>
        <v/>
      </c>
      <c r="F19" s="44" t="str">
        <f>IF(B19="","",IF(E19&lt;&gt;"",IF(E19&lt;&gt;"donnée ?",E19/24,0),0))</f>
        <v/>
      </c>
      <c r="G19" s="33" t="str">
        <f>IF(B19="","",IF($O19&lt;&gt;0,IF($E19&lt;&gt;"donnée ?",C19*E19/1000,0),0))</f>
        <v/>
      </c>
      <c r="H19" s="19" t="str">
        <f>IF(B19="","",IF($O19&lt;&gt;0,IF($E19&lt;&gt;"donnée ?",D19*E19,0),0))</f>
        <v/>
      </c>
      <c r="I19" s="132"/>
      <c r="J19" s="132"/>
      <c r="K19" s="39">
        <f>IF(Données!C19&lt;&gt;"",1,0)</f>
        <v>0</v>
      </c>
      <c r="L19" s="38">
        <f>IF(Données!D19&lt;&gt;"",3,0)</f>
        <v>0</v>
      </c>
      <c r="M19" s="38">
        <f>IF(Données!E19&lt;&gt;"",5,0)</f>
        <v>0</v>
      </c>
      <c r="N19" s="38">
        <f>IF(Données!F19&lt;&gt;"",11,0)</f>
        <v>0</v>
      </c>
      <c r="O19" s="40">
        <f t="shared" si="3"/>
        <v>0</v>
      </c>
    </row>
    <row r="20" spans="1:15" ht="13.5" thickBot="1" x14ac:dyDescent="0.25">
      <c r="A20" s="13"/>
      <c r="B20" s="14" t="str">
        <f>IF(Données!B20="Autres","",Données!B20)</f>
        <v/>
      </c>
      <c r="C20" s="86" t="str">
        <f>IF(B20="","",IF($O20=0,0,IF($O20=1,Données!$C20,IF($O20=3,Données!$D20*Données!$C$1,IF($O20=5,Données!$E20/1000,IF($O20=11,Données!$F20/1000*Données!$C$1,"donnée ?"))))))</f>
        <v/>
      </c>
      <c r="D20" s="47" t="str">
        <f>IF(B20="","",IF($O20=0,0,IF($O20=1,Données!$C20/Données!$C$1,IF($O20=3,Données!$D20,IF($O20=5,Données!$E20/1000/Données!$C$1,IF($O20=11,Données!$F20/1000,"donnée ?"))))))</f>
        <v/>
      </c>
      <c r="E20" s="15" t="str">
        <f>IF(B20="","",IF(D20=0,0,IF(Données!I20="",IF(Données!J20="","donnée ?",Données!J20/60),Données!I20+(Données!J20/60))))</f>
        <v/>
      </c>
      <c r="F20" s="44" t="str">
        <f>IF(B20="","",IF(E20&lt;&gt;"",IF(E20&lt;&gt;"donnée ?",E20/24,0),0))</f>
        <v/>
      </c>
      <c r="G20" s="33" t="str">
        <f>IF(B20="","",IF($O20&lt;&gt;0,IF($E20&lt;&gt;"donnée ?",C20*E20/1000,0),0))</f>
        <v/>
      </c>
      <c r="H20" s="19" t="str">
        <f>IF(B20="","",IF($O20&lt;&gt;0,IF($E20&lt;&gt;"donnée ?",D20*E20,0),0))</f>
        <v/>
      </c>
      <c r="I20" s="132"/>
      <c r="J20" s="132"/>
      <c r="K20" s="39">
        <f>IF(Données!C20&lt;&gt;"",1,0)</f>
        <v>0</v>
      </c>
      <c r="L20" s="38">
        <f>IF(Données!D20&lt;&gt;"",3,0)</f>
        <v>0</v>
      </c>
      <c r="M20" s="38">
        <f>IF(Données!E20&lt;&gt;"",5,0)</f>
        <v>0</v>
      </c>
      <c r="N20" s="38">
        <f>IF(Données!F20&lt;&gt;"",11,0)</f>
        <v>0</v>
      </c>
      <c r="O20" s="40">
        <f t="shared" si="3"/>
        <v>0</v>
      </c>
    </row>
    <row r="21" spans="1:15" ht="18" customHeight="1" thickBot="1" x14ac:dyDescent="0.25">
      <c r="A21" s="20"/>
      <c r="B21" s="21"/>
      <c r="C21" s="48"/>
      <c r="D21" s="250" t="s">
        <v>52</v>
      </c>
      <c r="E21" s="251"/>
      <c r="F21" s="252"/>
      <c r="G21" s="34">
        <f>SUM(G5:G20)</f>
        <v>1.10456</v>
      </c>
      <c r="H21" s="22">
        <f>SUM(H5:H20)</f>
        <v>92.046666666666667</v>
      </c>
      <c r="I21" s="132"/>
      <c r="J21" s="132"/>
      <c r="K21" s="240"/>
      <c r="L21" s="241"/>
      <c r="M21" s="241"/>
      <c r="N21" s="241"/>
      <c r="O21" s="242"/>
    </row>
    <row r="22" spans="1:15" x14ac:dyDescent="0.2">
      <c r="A22" s="279" t="s">
        <v>6</v>
      </c>
      <c r="B22" s="280"/>
      <c r="C22" s="205"/>
      <c r="D22" s="205"/>
      <c r="E22" s="205"/>
      <c r="F22" s="205"/>
      <c r="G22" s="205"/>
      <c r="H22" s="281"/>
      <c r="I22" s="132"/>
      <c r="J22" s="132"/>
      <c r="K22" s="243"/>
      <c r="L22" s="244"/>
      <c r="M22" s="244"/>
      <c r="N22" s="244"/>
      <c r="O22" s="245"/>
    </row>
    <row r="23" spans="1:15" x14ac:dyDescent="0.2">
      <c r="A23" s="16"/>
      <c r="B23" s="24" t="s">
        <v>7</v>
      </c>
      <c r="C23" s="53">
        <f>IF($O23=0,0,IF($O23=1,Données!$C23,IF($O23=3,Données!$D23*Données!$C$1,IF($O23=5,Données!$E23/1000,IF($O23=11,Données!$F23/1000*Données!$C$1,"donnée ?")))))</f>
        <v>4</v>
      </c>
      <c r="D23" s="53">
        <f>IF($O23=0,0,IF($O23=1,Données!$C23/Données!$C$1,IF($O23=3,Données!$D23,IF($O23=5,Données!$E23/1000/Données!$C$1,IF($O23=11,Données!$F23/1000,"donnée ?")))))</f>
        <v>0.33333333333333331</v>
      </c>
      <c r="E23" s="54">
        <f>IF(D23=0,0,IF(Données!I23="",IF(Données!J23="","donnée ?",Données!J23/60),Données!I23+(Données!J23/60)))</f>
        <v>1</v>
      </c>
      <c r="F23" s="55">
        <f t="shared" ref="F23:F30" si="4">IF(E23&lt;&gt;"",IF(E23&lt;&gt;"donnée ?",E23/24,0),0)</f>
        <v>4.1666666666666664E-2</v>
      </c>
      <c r="G23" s="56">
        <f t="shared" ref="G23:G30" si="5">IF($O23&lt;&gt;0,IF($E23&lt;&gt;"donnée ?",C23*E23/1000,0),0)</f>
        <v>4.0000000000000001E-3</v>
      </c>
      <c r="H23" s="18">
        <f t="shared" ref="H23:H30" si="6">IF($O23&lt;&gt;0,IF($E23&lt;&gt;"donnée ?",D23*E23,0),0)</f>
        <v>0.33333333333333331</v>
      </c>
      <c r="I23" s="132"/>
      <c r="J23" s="132"/>
      <c r="K23" s="39">
        <f>IF(Données!C23&lt;&gt;"",1,0)</f>
        <v>1</v>
      </c>
      <c r="L23" s="38">
        <f>IF(Données!D23&lt;&gt;"",3,0)</f>
        <v>0</v>
      </c>
      <c r="M23" s="38">
        <f>IF(Données!E23&lt;&gt;"",5,0)</f>
        <v>0</v>
      </c>
      <c r="N23" s="38">
        <f>IF(Données!F23&lt;&gt;"",11,0)</f>
        <v>0</v>
      </c>
      <c r="O23" s="40">
        <f t="shared" ref="O23:O33" si="7">SUM(K23:N23)</f>
        <v>1</v>
      </c>
    </row>
    <row r="24" spans="1:15" x14ac:dyDescent="0.2">
      <c r="A24" s="16"/>
      <c r="B24" s="24" t="s">
        <v>14</v>
      </c>
      <c r="C24" s="53">
        <f>IF($O24=0,0,IF($O24=1,Données!$C24,IF($O24=3,Données!$D24*Données!$C$1,IF($O24=5,Données!$E24/1000,IF($O24=11,Données!$F24/1000*Données!$C$1,"donnée ?")))))</f>
        <v>0</v>
      </c>
      <c r="D24" s="53">
        <f>IF($O24=0,0,IF($O24=1,Données!$C24/Données!$C$1,IF($O24=3,Données!$D24,IF($O24=5,Données!$E24/1000/Données!$C$1,IF($O24=11,Données!$F24/1000,"donnée ?")))))</f>
        <v>0</v>
      </c>
      <c r="E24" s="87">
        <f>IF(D24=0,0,IF(Données!I24="",IF(Données!J24="","donnée ?",Données!J24/60),Données!I24+(Données!J24/60)))</f>
        <v>0</v>
      </c>
      <c r="F24" s="55">
        <f t="shared" si="4"/>
        <v>0</v>
      </c>
      <c r="G24" s="56">
        <f t="shared" si="5"/>
        <v>0</v>
      </c>
      <c r="H24" s="18">
        <f t="shared" si="6"/>
        <v>0</v>
      </c>
      <c r="I24" s="132"/>
      <c r="J24" s="132"/>
      <c r="K24" s="39">
        <f>IF(Données!C24&lt;&gt;"",1,0)</f>
        <v>0</v>
      </c>
      <c r="L24" s="38">
        <f>IF(Données!D24&lt;&gt;"",3,0)</f>
        <v>0</v>
      </c>
      <c r="M24" s="38">
        <f>IF(Données!E24&lt;&gt;"",5,0)</f>
        <v>0</v>
      </c>
      <c r="N24" s="38">
        <f>IF(Données!F24&lt;&gt;"",11,0)</f>
        <v>0</v>
      </c>
      <c r="O24" s="40">
        <f t="shared" si="7"/>
        <v>0</v>
      </c>
    </row>
    <row r="25" spans="1:15" x14ac:dyDescent="0.2">
      <c r="A25" s="16"/>
      <c r="B25" s="24" t="s">
        <v>8</v>
      </c>
      <c r="C25" s="53">
        <f>IF($O25=0,0,IF($O25=1,Données!$C25,IF($O25=3,Données!$D25*Données!$C$1,IF($O25=5,Données!$E25/1000,IF($O25=11,Données!$F25/1000*Données!$C$1,"donnée ?")))))</f>
        <v>10</v>
      </c>
      <c r="D25" s="53">
        <f>IF($O25=0,0,IF($O25=1,Données!$C25/Données!$C$1,IF($O25=3,Données!$D25,IF($O25=5,Données!$E25/1000/Données!$C$1,IF($O25=11,Données!$F25/1000,"donnée ?")))))</f>
        <v>0.83333333333333337</v>
      </c>
      <c r="E25" s="87">
        <f>IF(D25=0,0,IF(Données!I25="",IF(Données!J25="","donnée ?",Données!J25/60),Données!I25+(Données!J25/60)))</f>
        <v>1</v>
      </c>
      <c r="F25" s="55">
        <f t="shared" si="4"/>
        <v>4.1666666666666664E-2</v>
      </c>
      <c r="G25" s="56">
        <f t="shared" si="5"/>
        <v>0.01</v>
      </c>
      <c r="H25" s="18">
        <f t="shared" si="6"/>
        <v>0.83333333333333337</v>
      </c>
      <c r="I25" s="132"/>
      <c r="J25" s="132"/>
      <c r="K25" s="39">
        <f>IF(Données!C25&lt;&gt;"",1,0)</f>
        <v>1</v>
      </c>
      <c r="L25" s="38">
        <f>IF(Données!D25&lt;&gt;"",3,0)</f>
        <v>0</v>
      </c>
      <c r="M25" s="38">
        <f>IF(Données!E25&lt;&gt;"",5,0)</f>
        <v>0</v>
      </c>
      <c r="N25" s="38">
        <f>IF(Données!F25&lt;&gt;"",11,0)</f>
        <v>0</v>
      </c>
      <c r="O25" s="40">
        <f t="shared" si="7"/>
        <v>1</v>
      </c>
    </row>
    <row r="26" spans="1:15" x14ac:dyDescent="0.2">
      <c r="A26" s="16"/>
      <c r="B26" s="24" t="s">
        <v>9</v>
      </c>
      <c r="C26" s="53">
        <f>IF($O26=0,0,IF($O26=1,Données!$C26,IF($O26=3,Données!$D26*Données!$C$1,IF($O26=5,Données!$E26/1000,IF($O26=11,Données!$F26/1000*Données!$C$1,"donnée ?")))))</f>
        <v>10</v>
      </c>
      <c r="D26" s="53">
        <f>IF($O26=0,0,IF($O26=1,Données!$C26/Données!$C$1,IF($O26=3,Données!$D26,IF($O26=5,Données!$E26/1000/Données!$C$1,IF($O26=11,Données!$F26/1000,"donnée ?")))))</f>
        <v>0.83333333333333337</v>
      </c>
      <c r="E26" s="87">
        <f>IF(D26=0,0,IF(Données!I26="",IF(Données!J26="","donnée ?",Données!J26/60),Données!I26+(Données!J26/60)))</f>
        <v>1</v>
      </c>
      <c r="F26" s="55">
        <f t="shared" si="4"/>
        <v>4.1666666666666664E-2</v>
      </c>
      <c r="G26" s="56">
        <f t="shared" si="5"/>
        <v>0.01</v>
      </c>
      <c r="H26" s="18">
        <f t="shared" si="6"/>
        <v>0.83333333333333337</v>
      </c>
      <c r="I26" s="132"/>
      <c r="J26" s="132"/>
      <c r="K26" s="39">
        <f>IF(Données!C26&lt;&gt;"",1,0)</f>
        <v>1</v>
      </c>
      <c r="L26" s="38">
        <f>IF(Données!D26&lt;&gt;"",3,0)</f>
        <v>0</v>
      </c>
      <c r="M26" s="38">
        <f>IF(Données!E26&lt;&gt;"",5,0)</f>
        <v>0</v>
      </c>
      <c r="N26" s="38">
        <f>IF(Données!F26&lt;&gt;"",11,0)</f>
        <v>0</v>
      </c>
      <c r="O26" s="40">
        <f t="shared" si="7"/>
        <v>1</v>
      </c>
    </row>
    <row r="27" spans="1:15" ht="25.5" x14ac:dyDescent="0.2">
      <c r="A27" s="16"/>
      <c r="B27" s="24" t="s">
        <v>10</v>
      </c>
      <c r="C27" s="53">
        <f>IF($O27=0,0,IF($O27=1,Données!$C27,IF($O27=3,Données!$D27*Données!$C$1,IF($O27=5,Données!$E27/1000,IF($O27=11,Données!$F27/1000*Données!$C$1,"donnée ?")))))</f>
        <v>5</v>
      </c>
      <c r="D27" s="53">
        <f>IF($O27=0,0,IF($O27=1,Données!$C27/Données!$C$1,IF($O27=3,Données!$D27,IF($O27=5,Données!$E27/1000/Données!$C$1,IF($O27=11,Données!$F27/1000,"donnée ?")))))</f>
        <v>0.41666666666666669</v>
      </c>
      <c r="E27" s="87">
        <f>IF(D27=0,0,IF(Données!I27="",IF(Données!J27="","donnée ?",Données!J27/60),Données!I27+(Données!J27/60)))</f>
        <v>2</v>
      </c>
      <c r="F27" s="55">
        <f t="shared" si="4"/>
        <v>8.3333333333333329E-2</v>
      </c>
      <c r="G27" s="56">
        <f t="shared" si="5"/>
        <v>0.01</v>
      </c>
      <c r="H27" s="18">
        <f t="shared" si="6"/>
        <v>0.83333333333333337</v>
      </c>
      <c r="I27" s="132"/>
      <c r="J27" s="132"/>
      <c r="K27" s="39">
        <f>IF(Données!C27&lt;&gt;"",1,0)</f>
        <v>1</v>
      </c>
      <c r="L27" s="38">
        <f>IF(Données!D27&lt;&gt;"",3,0)</f>
        <v>0</v>
      </c>
      <c r="M27" s="38">
        <f>IF(Données!E27&lt;&gt;"",5,0)</f>
        <v>0</v>
      </c>
      <c r="N27" s="38">
        <f>IF(Données!F27&lt;&gt;"",11,0)</f>
        <v>0</v>
      </c>
      <c r="O27" s="40">
        <f t="shared" si="7"/>
        <v>1</v>
      </c>
    </row>
    <row r="28" spans="1:15" x14ac:dyDescent="0.2">
      <c r="A28" s="16"/>
      <c r="B28" s="24" t="s">
        <v>11</v>
      </c>
      <c r="C28" s="53">
        <f>IF($O28=0,0,IF($O28=1,Données!$C28,IF($O28=3,Données!$D28*Données!$C$1,IF($O28=5,Données!$E28/1000,IF($O28=11,Données!$F28/1000*Données!$C$1,"donnée ?")))))</f>
        <v>8</v>
      </c>
      <c r="D28" s="53">
        <f>IF($O28=0,0,IF($O28=1,Données!$C28/Données!$C$1,IF($O28=3,Données!$D28,IF($O28=5,Données!$E28/1000/Données!$C$1,IF($O28=11,Données!$F28/1000,"donnée ?")))))</f>
        <v>0.66666666666666663</v>
      </c>
      <c r="E28" s="87">
        <f>IF(D28=0,0,IF(Données!I28="",IF(Données!J28="","donnée ?",Données!J28/60),Données!I28+(Données!J28/60)))</f>
        <v>0</v>
      </c>
      <c r="F28" s="55">
        <f t="shared" si="4"/>
        <v>0</v>
      </c>
      <c r="G28" s="56">
        <f t="shared" si="5"/>
        <v>0</v>
      </c>
      <c r="H28" s="18">
        <f t="shared" si="6"/>
        <v>0</v>
      </c>
      <c r="I28" s="132"/>
      <c r="J28" s="132"/>
      <c r="K28" s="39">
        <f>IF(Données!C28&lt;&gt;"",1,0)</f>
        <v>1</v>
      </c>
      <c r="L28" s="38">
        <f>IF(Données!D28&lt;&gt;"",3,0)</f>
        <v>0</v>
      </c>
      <c r="M28" s="38">
        <f>IF(Données!E28&lt;&gt;"",5,0)</f>
        <v>0</v>
      </c>
      <c r="N28" s="38">
        <f>IF(Données!F28&lt;&gt;"",11,0)</f>
        <v>0</v>
      </c>
      <c r="O28" s="40">
        <f t="shared" si="7"/>
        <v>1</v>
      </c>
    </row>
    <row r="29" spans="1:15" x14ac:dyDescent="0.2">
      <c r="A29" s="16"/>
      <c r="B29" s="24" t="s">
        <v>12</v>
      </c>
      <c r="C29" s="53">
        <f>IF($O29=0,0,IF($O29=1,Données!$C29,IF($O29=3,Données!$D29*Données!$C$1,IF($O29=5,Données!$E29/1000,IF($O29=11,Données!$F29/1000*Données!$C$1,"donnée ?")))))</f>
        <v>10</v>
      </c>
      <c r="D29" s="53">
        <f>IF($O29=0,0,IF($O29=1,Données!$C29/Données!$C$1,IF($O29=3,Données!$D29,IF($O29=5,Données!$E29/1000/Données!$C$1,IF($O29=11,Données!$F29/1000,"donnée ?")))))</f>
        <v>0.83333333333333337</v>
      </c>
      <c r="E29" s="87">
        <f>IF(D29=0,0,IF(Données!I29="",IF(Données!J29="","donnée ?",Données!J29/60),Données!I29+(Données!J29/60)))</f>
        <v>0.5</v>
      </c>
      <c r="F29" s="55">
        <f t="shared" si="4"/>
        <v>2.0833333333333332E-2</v>
      </c>
      <c r="G29" s="56">
        <f t="shared" si="5"/>
        <v>5.0000000000000001E-3</v>
      </c>
      <c r="H29" s="18">
        <f t="shared" si="6"/>
        <v>0.41666666666666669</v>
      </c>
      <c r="I29" s="132"/>
      <c r="J29" s="132"/>
      <c r="K29" s="39">
        <f>IF(Données!C29&lt;&gt;"",1,0)</f>
        <v>1</v>
      </c>
      <c r="L29" s="38">
        <f>IF(Données!D29&lt;&gt;"",3,0)</f>
        <v>0</v>
      </c>
      <c r="M29" s="38">
        <f>IF(Données!E29&lt;&gt;"",5,0)</f>
        <v>0</v>
      </c>
      <c r="N29" s="38">
        <f>IF(Données!F29&lt;&gt;"",11,0)</f>
        <v>0</v>
      </c>
      <c r="O29" s="40">
        <f t="shared" si="7"/>
        <v>1</v>
      </c>
    </row>
    <row r="30" spans="1:15" ht="25.5" x14ac:dyDescent="0.2">
      <c r="A30" s="59"/>
      <c r="B30" s="58" t="s">
        <v>13</v>
      </c>
      <c r="C30" s="53">
        <f>IF($O30=0,0,IF($O30=1,Données!$C30,IF($O30=3,Données!$D30*Données!$C$1,IF($O30=5,Données!$E30/1000,IF($O30=11,Données!$F30/1000*Données!$C$1,"donnée ?")))))</f>
        <v>0</v>
      </c>
      <c r="D30" s="53">
        <f>IF($O30=0,0,IF($O30=1,Données!$C30/Données!$C$1,IF($O30=3,Données!$D30,IF($O30=5,Données!$E30/1000/Données!$C$1,IF($O30=11,Données!$F30/1000,"donnée ?")))))</f>
        <v>0</v>
      </c>
      <c r="E30" s="87">
        <f>IF(D30=0,0,IF(Données!I30="",IF(Données!J30="","donnée ?",Données!J30/60),Données!I30+(Données!J30/60)))</f>
        <v>0</v>
      </c>
      <c r="F30" s="55">
        <f t="shared" si="4"/>
        <v>0</v>
      </c>
      <c r="G30" s="56">
        <f t="shared" si="5"/>
        <v>0</v>
      </c>
      <c r="H30" s="18">
        <f t="shared" si="6"/>
        <v>0</v>
      </c>
      <c r="I30" s="132"/>
      <c r="J30" s="132"/>
      <c r="K30" s="39">
        <f>IF(Données!C30&lt;&gt;"",1,0)</f>
        <v>1</v>
      </c>
      <c r="L30" s="38">
        <f>IF(Données!D30&lt;&gt;"",3,0)</f>
        <v>0</v>
      </c>
      <c r="M30" s="38">
        <f>IF(Données!E30&lt;&gt;"",5,0)</f>
        <v>0</v>
      </c>
      <c r="N30" s="38">
        <f>IF(Données!F30&lt;&gt;"",11,0)</f>
        <v>0</v>
      </c>
      <c r="O30" s="40">
        <f t="shared" si="7"/>
        <v>1</v>
      </c>
    </row>
    <row r="31" spans="1:15" x14ac:dyDescent="0.2">
      <c r="A31" s="16"/>
      <c r="B31" s="17" t="str">
        <f>IF(Données!B31="Autres","",Données!B31)</f>
        <v/>
      </c>
      <c r="C31" s="57" t="str">
        <f>IF(B31="","",IF($O31=0,0,IF($O31=1,Données!$C31,IF($O31=3,Données!$D31*Données!$C$1,IF($O31=5,Données!$E31/1000,IF($O31=11,Données!$F31/1000*Données!$C$1,"donnée ?"))))))</f>
        <v/>
      </c>
      <c r="D31" s="53" t="str">
        <f>IF(B31="","",IF($O31=0,0,IF($O31=1,Données!$C31/Données!$C$1,IF($O31=3,Données!$D31,IF($O31=5,Données!$E31/1000/Données!$C$1,IF($O31=11,Données!$F31/1000,"donnée ?"))))))</f>
        <v/>
      </c>
      <c r="E31" s="54" t="str">
        <f>IF(B31="","",IF(D31=0,0,IF(Données!I31="",IF(Données!J31="","donnée ?",Données!J31/60),Données!I31+(Données!J31/60))))</f>
        <v/>
      </c>
      <c r="F31" s="55" t="str">
        <f>IF(B31="","",IF(E31&lt;&gt;"",IF(E31&lt;&gt;"donnée ?",E31/24,0),0))</f>
        <v/>
      </c>
      <c r="G31" s="56" t="str">
        <f>IF(B31="","",IF($O31&lt;&gt;0,IF($E31&lt;&gt;"donnée ?",C31*E31/1000,0),0))</f>
        <v/>
      </c>
      <c r="H31" s="18" t="str">
        <f>IF(B31="","",IF($O31&lt;&gt;0,IF($E31&lt;&gt;"donnée ?",D31*E31,0),0))</f>
        <v/>
      </c>
      <c r="I31" s="132"/>
      <c r="J31" s="132"/>
      <c r="K31" s="39">
        <f>IF(Données!C31&lt;&gt;"",1,0)</f>
        <v>0</v>
      </c>
      <c r="L31" s="38">
        <f>IF(Données!D31&lt;&gt;"",3,0)</f>
        <v>0</v>
      </c>
      <c r="M31" s="38">
        <f>IF(Données!E31&lt;&gt;"",5,0)</f>
        <v>0</v>
      </c>
      <c r="N31" s="38">
        <f>IF(Données!F31&lt;&gt;"",11,0)</f>
        <v>0</v>
      </c>
      <c r="O31" s="40">
        <f t="shared" si="7"/>
        <v>0</v>
      </c>
    </row>
    <row r="32" spans="1:15" x14ac:dyDescent="0.2">
      <c r="A32" s="16"/>
      <c r="B32" s="17" t="str">
        <f>IF(Données!B32="Autres","",Données!B32)</f>
        <v/>
      </c>
      <c r="C32" s="57" t="str">
        <f>IF(B32="","",IF($O32=0,0,IF($O32=1,Données!$C32,IF($O32=3,Données!$D32*Données!$C$1,IF($O32=5,Données!$E32/1000,IF($O32=11,Données!$F32/1000*Données!$C$1,"donnée ?"))))))</f>
        <v/>
      </c>
      <c r="D32" s="53" t="str">
        <f>IF(B32="","",IF($O32=0,0,IF($O32=1,Données!$C32/Données!$C$1,IF($O32=3,Données!$D32,IF($O32=5,Données!$E32/1000/Données!$C$1,IF($O32=11,Données!$F32/1000,"donnée ?"))))))</f>
        <v/>
      </c>
      <c r="E32" s="54" t="str">
        <f>IF(B32="","",IF(D32=0,0,IF(Données!I32="",IF(Données!J32="","donnée ?",Données!J32/60),Données!I32+(Données!J32/60))))</f>
        <v/>
      </c>
      <c r="F32" s="55" t="str">
        <f>IF(B32="","",IF(E32&lt;&gt;"",IF(E32&lt;&gt;"donnée ?",E32/24,0),0))</f>
        <v/>
      </c>
      <c r="G32" s="56" t="str">
        <f>IF(B32="","",IF($O32&lt;&gt;0,IF($E32&lt;&gt;"donnée ?",C32*E32/1000,0),0))</f>
        <v/>
      </c>
      <c r="H32" s="18" t="str">
        <f>IF(B32="","",IF($O32&lt;&gt;0,IF($E32&lt;&gt;"donnée ?",D32*E32,0),0))</f>
        <v/>
      </c>
      <c r="I32" s="132"/>
      <c r="J32" s="132"/>
      <c r="K32" s="39">
        <f>IF(Données!C32&lt;&gt;"",1,0)</f>
        <v>0</v>
      </c>
      <c r="L32" s="38">
        <f>IF(Données!D32&lt;&gt;"",3,0)</f>
        <v>0</v>
      </c>
      <c r="M32" s="38">
        <f>IF(Données!E32&lt;&gt;"",5,0)</f>
        <v>0</v>
      </c>
      <c r="N32" s="38">
        <f>IF(Données!F32&lt;&gt;"",11,0)</f>
        <v>0</v>
      </c>
      <c r="O32" s="40">
        <f t="shared" si="7"/>
        <v>0</v>
      </c>
    </row>
    <row r="33" spans="1:15" ht="13.5" thickBot="1" x14ac:dyDescent="0.25">
      <c r="A33" s="16"/>
      <c r="B33" s="17" t="str">
        <f>IF(Données!B33="Autres","",Données!B33)</f>
        <v/>
      </c>
      <c r="C33" s="57" t="str">
        <f>IF(B33="","",IF($O33=0,0,IF($O33=1,Données!$C33,IF($O33=3,Données!$D33*Données!$C$1,IF($O33=5,Données!$E33/1000,IF($O33=11,Données!$F33/1000*Données!$C$1,"donnée ?"))))))</f>
        <v/>
      </c>
      <c r="D33" s="53" t="str">
        <f>IF(B33="","",IF($O33=0,0,IF($O33=1,Données!$C33/Données!$C$1,IF($O33=3,Données!$D33,IF($O33=5,Données!$E33/1000/Données!$C$1,IF($O33=11,Données!$F33/1000,"donnée ?"))))))</f>
        <v/>
      </c>
      <c r="E33" s="54" t="str">
        <f>IF(B33="","",IF(D33=0,0,IF(Données!I33="",IF(Données!J33="","donnée ?",Données!J33/60),Données!I33+(Données!J33/60))))</f>
        <v/>
      </c>
      <c r="F33" s="55" t="str">
        <f>IF(B33="","",IF(E33&lt;&gt;"",IF(E33&lt;&gt;"donnée ?",E33/24,0),0))</f>
        <v/>
      </c>
      <c r="G33" s="56" t="str">
        <f>IF(B33="","",IF($O33&lt;&gt;0,IF($E33&lt;&gt;"donnée ?",C33*E33/1000,0),0))</f>
        <v/>
      </c>
      <c r="H33" s="18" t="str">
        <f>IF(B33="","",IF($O33&lt;&gt;0,IF($E33&lt;&gt;"donnée ?",D33*E33,0),0))</f>
        <v/>
      </c>
      <c r="I33" s="132"/>
      <c r="J33" s="132"/>
      <c r="K33" s="39">
        <f>IF(Données!C33&lt;&gt;"",1,0)</f>
        <v>0</v>
      </c>
      <c r="L33" s="38">
        <f>IF(Données!D33&lt;&gt;"",3,0)</f>
        <v>0</v>
      </c>
      <c r="M33" s="38">
        <f>IF(Données!E33&lt;&gt;"",5,0)</f>
        <v>0</v>
      </c>
      <c r="N33" s="38">
        <f>IF(Données!F33&lt;&gt;"",11,0)</f>
        <v>0</v>
      </c>
      <c r="O33" s="40">
        <f t="shared" si="7"/>
        <v>0</v>
      </c>
    </row>
    <row r="34" spans="1:15" ht="20.25" customHeight="1" thickBot="1" x14ac:dyDescent="0.25">
      <c r="A34" s="88"/>
      <c r="B34" s="89"/>
      <c r="C34" s="90"/>
      <c r="D34" s="230" t="s">
        <v>61</v>
      </c>
      <c r="E34" s="231"/>
      <c r="F34" s="232"/>
      <c r="G34" s="91">
        <f>SUM(G23:G33)</f>
        <v>3.9E-2</v>
      </c>
      <c r="H34" s="23">
        <f>SUM(H23:H33)</f>
        <v>3.25</v>
      </c>
      <c r="I34" s="132"/>
      <c r="J34" s="132"/>
      <c r="K34" s="240"/>
      <c r="L34" s="241"/>
      <c r="M34" s="241"/>
      <c r="N34" s="241"/>
      <c r="O34" s="242"/>
    </row>
    <row r="35" spans="1:15" x14ac:dyDescent="0.2">
      <c r="A35" s="282" t="s">
        <v>15</v>
      </c>
      <c r="B35" s="283"/>
      <c r="C35" s="283"/>
      <c r="D35" s="283"/>
      <c r="E35" s="283"/>
      <c r="F35" s="283"/>
      <c r="G35" s="283"/>
      <c r="H35" s="284"/>
      <c r="I35" s="132"/>
      <c r="J35" s="132"/>
      <c r="K35" s="243"/>
      <c r="L35" s="244"/>
      <c r="M35" s="244"/>
      <c r="N35" s="244"/>
      <c r="O35" s="245"/>
    </row>
    <row r="36" spans="1:15" x14ac:dyDescent="0.2">
      <c r="A36" s="25"/>
      <c r="B36" s="26" t="s">
        <v>16</v>
      </c>
      <c r="C36" s="49">
        <f>IF($O36=0,0,IF($O36=1,Données!$C36,IF($O36=3,Données!$D36*Données!$C$1,IF($O36=5,Données!$E36/1000,IF($O36=11,Données!$F36/1000*Données!$C$1,"donnée ?")))))</f>
        <v>4.8000000000000007</v>
      </c>
      <c r="D36" s="49">
        <f>IF($O36=0,0,IF($O36=1,Données!$C36/Données!$C$1,IF($O36=3,Données!$D36,IF($O36=5,Données!$E36/1000/Données!$C$1,IF($O36=11,Données!$F36/1000,"donnée ?")))))</f>
        <v>0.4</v>
      </c>
      <c r="E36" s="92">
        <f>IF(D36=0,0,IF(Données!I36="",IF(Données!J36="","donnée ?",Données!J36/60),Données!I36+(Données!J36/60)))</f>
        <v>8</v>
      </c>
      <c r="F36" s="45">
        <f t="shared" ref="F36:F41" si="8">IF(E36&lt;&gt;"",IF(E36&lt;&gt;"donnée ?",E36/24,0),0)</f>
        <v>0.33333333333333331</v>
      </c>
      <c r="G36" s="35">
        <f t="shared" ref="G36:G41" si="9">IF($O36&lt;&gt;0,IF($E36&lt;&gt;"donnée ?",C36*E36/1000,0),0)</f>
        <v>3.8400000000000004E-2</v>
      </c>
      <c r="H36" s="52">
        <f t="shared" ref="H36:H41" si="10">IF($O36&lt;&gt;0,IF($E36&lt;&gt;"donnée ?",D36*E36,0),0)</f>
        <v>3.2</v>
      </c>
      <c r="I36" s="132"/>
      <c r="J36" s="132"/>
      <c r="K36" s="39">
        <f>IF(Données!C36&lt;&gt;"",1,0)</f>
        <v>0</v>
      </c>
      <c r="L36" s="38">
        <f>IF(Données!D36&lt;&gt;"",3,0)</f>
        <v>0</v>
      </c>
      <c r="M36" s="38">
        <f>IF(Données!E36&lt;&gt;"",5,0)</f>
        <v>0</v>
      </c>
      <c r="N36" s="38">
        <f>IF(Données!F36&lt;&gt;"",11,0)</f>
        <v>11</v>
      </c>
      <c r="O36" s="40">
        <f t="shared" ref="O36:O43" si="11">SUM(K36:N36)</f>
        <v>11</v>
      </c>
    </row>
    <row r="37" spans="1:15" x14ac:dyDescent="0.2">
      <c r="A37" s="25"/>
      <c r="B37" s="26" t="s">
        <v>17</v>
      </c>
      <c r="C37" s="49">
        <f>IF($O37=0,0,IF($O37=1,Données!$C37,IF($O37=3,Données!$D37*Données!$C$1,IF($O37=5,Données!$E37/1000,IF($O37=11,Données!$F37/1000*Données!$C$1,"donnée ?")))))</f>
        <v>1.2000000000000002</v>
      </c>
      <c r="D37" s="49">
        <f>IF($O37=0,0,IF($O37=1,Données!$C37/Données!$C$1,IF($O37=3,Données!$D37,IF($O37=5,Données!$E37/1000/Données!$C$1,IF($O37=11,Données!$F37/1000,"donnée ?")))))</f>
        <v>0.1</v>
      </c>
      <c r="E37" s="92">
        <f>IF(D37=0,0,IF(Données!I37="",IF(Données!J37="","donnée ?",Données!J37/60),Données!I37+(Données!J37/60)))</f>
        <v>8</v>
      </c>
      <c r="F37" s="45">
        <f t="shared" si="8"/>
        <v>0.33333333333333331</v>
      </c>
      <c r="G37" s="35">
        <f t="shared" si="9"/>
        <v>9.6000000000000009E-3</v>
      </c>
      <c r="H37" s="52">
        <f t="shared" si="10"/>
        <v>0.8</v>
      </c>
      <c r="I37" s="132"/>
      <c r="J37" s="132"/>
      <c r="K37" s="39">
        <f>IF(Données!C37&lt;&gt;"",1,0)</f>
        <v>0</v>
      </c>
      <c r="L37" s="38">
        <f>IF(Données!D37&lt;&gt;"",3,0)</f>
        <v>0</v>
      </c>
      <c r="M37" s="38">
        <f>IF(Données!E37&lt;&gt;"",5,0)</f>
        <v>0</v>
      </c>
      <c r="N37" s="38">
        <f>IF(Données!F37&lt;&gt;"",11,0)</f>
        <v>11</v>
      </c>
      <c r="O37" s="40">
        <f t="shared" si="11"/>
        <v>11</v>
      </c>
    </row>
    <row r="38" spans="1:15" x14ac:dyDescent="0.2">
      <c r="A38" s="25"/>
      <c r="B38" s="26" t="s">
        <v>18</v>
      </c>
      <c r="C38" s="49">
        <f>IF($O38=0,0,IF($O38=1,Données!$C38,IF($O38=3,Données!$D38*Données!$C$1,IF($O38=5,Données!$E38/1000,IF($O38=11,Données!$F38/1000*Données!$C$1,"donnée ?")))))</f>
        <v>0.48</v>
      </c>
      <c r="D38" s="49">
        <f>IF($O38=0,0,IF($O38=1,Données!$C38/Données!$C$1,IF($O38=3,Données!$D38,IF($O38=5,Données!$E38/1000/Données!$C$1,IF($O38=11,Données!$F38/1000,"donnée ?")))))</f>
        <v>0.04</v>
      </c>
      <c r="E38" s="92">
        <f>IF(D38=0,0,IF(Données!I38="",IF(Données!J38="","donnée ?",Données!J38/60),Données!I38+(Données!J38/60)))</f>
        <v>0</v>
      </c>
      <c r="F38" s="45">
        <f t="shared" si="8"/>
        <v>0</v>
      </c>
      <c r="G38" s="35">
        <f t="shared" si="9"/>
        <v>0</v>
      </c>
      <c r="H38" s="52">
        <f t="shared" si="10"/>
        <v>0</v>
      </c>
      <c r="I38" s="132"/>
      <c r="J38" s="132"/>
      <c r="K38" s="39">
        <f>IF(Données!C38&lt;&gt;"",1,0)</f>
        <v>0</v>
      </c>
      <c r="L38" s="38">
        <f>IF(Données!D38&lt;&gt;"",3,0)</f>
        <v>0</v>
      </c>
      <c r="M38" s="38">
        <f>IF(Données!E38&lt;&gt;"",5,0)</f>
        <v>0</v>
      </c>
      <c r="N38" s="38">
        <f>IF(Données!F38&lt;&gt;"",11,0)</f>
        <v>11</v>
      </c>
      <c r="O38" s="40">
        <f t="shared" si="11"/>
        <v>11</v>
      </c>
    </row>
    <row r="39" spans="1:15" x14ac:dyDescent="0.2">
      <c r="A39" s="25"/>
      <c r="B39" s="26" t="s">
        <v>19</v>
      </c>
      <c r="C39" s="49">
        <f>IF($O39=0,0,IF($O39=1,Données!$C39,IF($O39=3,Données!$D39*Données!$C$1,IF($O39=5,Données!$E39/1000,IF($O39=11,Données!$F39/1000*Données!$C$1,"donnée ?")))))</f>
        <v>10</v>
      </c>
      <c r="D39" s="49">
        <f>IF($O39=0,0,IF($O39=1,Données!$C39/Données!$C$1,IF($O39=3,Données!$D39,IF($O39=5,Données!$E39/1000/Données!$C$1,IF($O39=11,Données!$F39/1000,"donnée ?")))))</f>
        <v>0.83333333333333337</v>
      </c>
      <c r="E39" s="92">
        <f>IF(D39=0,0,IF(Données!I39="",IF(Données!J39="","donnée ?",Données!J39/60),Données!I39+(Données!J39/60)))</f>
        <v>0</v>
      </c>
      <c r="F39" s="45">
        <f t="shared" si="8"/>
        <v>0</v>
      </c>
      <c r="G39" s="35">
        <f t="shared" si="9"/>
        <v>0</v>
      </c>
      <c r="H39" s="52">
        <f t="shared" si="10"/>
        <v>0</v>
      </c>
      <c r="I39" s="132"/>
      <c r="J39" s="132"/>
      <c r="K39" s="39">
        <f>IF(Données!C39&lt;&gt;"",1,0)</f>
        <v>1</v>
      </c>
      <c r="L39" s="38">
        <f>IF(Données!D39&lt;&gt;"",3,0)</f>
        <v>0</v>
      </c>
      <c r="M39" s="38">
        <f>IF(Données!E39&lt;&gt;"",5,0)</f>
        <v>0</v>
      </c>
      <c r="N39" s="38">
        <f>IF(Données!F39&lt;&gt;"",11,0)</f>
        <v>0</v>
      </c>
      <c r="O39" s="40">
        <f t="shared" si="11"/>
        <v>1</v>
      </c>
    </row>
    <row r="40" spans="1:15" x14ac:dyDescent="0.2">
      <c r="A40" s="25"/>
      <c r="B40" s="26" t="s">
        <v>20</v>
      </c>
      <c r="C40" s="49">
        <f>IF($O40=0,0,IF($O40=1,Données!$C40,IF($O40=3,Données!$D40*Données!$C$1,IF($O40=5,Données!$E40/1000,IF($O40=11,Données!$F40/1000*Données!$C$1,"donnée ?")))))</f>
        <v>50</v>
      </c>
      <c r="D40" s="49">
        <f>IF($O40=0,0,IF($O40=1,Données!$C40/Données!$C$1,IF($O40=3,Données!$D40,IF($O40=5,Données!$E40/1000/Données!$C$1,IF($O40=11,Données!$F40/1000,"donnée ?")))))</f>
        <v>4.166666666666667</v>
      </c>
      <c r="E40" s="92">
        <f>IF(D40=0,0,IF(Données!I40="",IF(Données!J40="","donnée ?",Données!J40/60),Données!I40+(Données!J40/60)))</f>
        <v>0.66666666666666663</v>
      </c>
      <c r="F40" s="45">
        <f t="shared" si="8"/>
        <v>2.7777777777777776E-2</v>
      </c>
      <c r="G40" s="35">
        <f t="shared" si="9"/>
        <v>3.3333333333333326E-2</v>
      </c>
      <c r="H40" s="52">
        <f t="shared" si="10"/>
        <v>2.7777777777777777</v>
      </c>
      <c r="I40" s="132"/>
      <c r="J40" s="132"/>
      <c r="K40" s="39">
        <f>IF(Données!C40&lt;&gt;"",1,0)</f>
        <v>1</v>
      </c>
      <c r="L40" s="38">
        <f>IF(Données!D40&lt;&gt;"",3,0)</f>
        <v>0</v>
      </c>
      <c r="M40" s="38">
        <f>IF(Données!E40&lt;&gt;"",5,0)</f>
        <v>0</v>
      </c>
      <c r="N40" s="38">
        <f>IF(Données!F40&lt;&gt;"",11,0)</f>
        <v>0</v>
      </c>
      <c r="O40" s="40">
        <f t="shared" si="11"/>
        <v>1</v>
      </c>
    </row>
    <row r="41" spans="1:15" x14ac:dyDescent="0.2">
      <c r="A41" s="25"/>
      <c r="B41" s="26" t="s">
        <v>32</v>
      </c>
      <c r="C41" s="49">
        <f>IF($O41=0,0,IF($O41=1,Données!$C41,IF($O41=3,Données!$D41*Données!$C$1,IF($O41=5,Données!$E41/1000,IF($O41=11,Données!$F41/1000*Données!$C$1,"donnée ?")))))</f>
        <v>1</v>
      </c>
      <c r="D41" s="49">
        <f>IF($O41=0,0,IF($O41=1,Données!$C41/Données!$C$1,IF($O41=3,Données!$D41,IF($O41=5,Données!$E41/1000/Données!$C$1,IF($O41=11,Données!$F41/1000,"donnée ?")))))</f>
        <v>8.3333333333333329E-2</v>
      </c>
      <c r="E41" s="92">
        <f>IF(D41=0,0,IF(Données!I41="",IF(Données!J41="","donnée ?",Données!J41/60),Données!I41+(Données!J41/60)))</f>
        <v>8</v>
      </c>
      <c r="F41" s="45">
        <f t="shared" si="8"/>
        <v>0.33333333333333331</v>
      </c>
      <c r="G41" s="35">
        <f t="shared" si="9"/>
        <v>8.0000000000000002E-3</v>
      </c>
      <c r="H41" s="52">
        <f t="shared" si="10"/>
        <v>0.66666666666666663</v>
      </c>
      <c r="I41" s="132"/>
      <c r="J41" s="132"/>
      <c r="K41" s="39">
        <f>IF(Données!C41&lt;&gt;"",1,0)</f>
        <v>1</v>
      </c>
      <c r="L41" s="38">
        <f>IF(Données!D41&lt;&gt;"",3,0)</f>
        <v>0</v>
      </c>
      <c r="M41" s="38">
        <f>IF(Données!E41&lt;&gt;"",5,0)</f>
        <v>0</v>
      </c>
      <c r="N41" s="38">
        <f>IF(Données!F41&lt;&gt;"",11,0)</f>
        <v>0</v>
      </c>
      <c r="O41" s="40">
        <f t="shared" si="11"/>
        <v>1</v>
      </c>
    </row>
    <row r="42" spans="1:15" x14ac:dyDescent="0.2">
      <c r="A42" s="25"/>
      <c r="B42" s="26" t="str">
        <f>IF(Données!B42="Autres","",Données!B42)</f>
        <v/>
      </c>
      <c r="C42" s="49" t="str">
        <f>IF(B42="","",IF($O42=0,0,IF($O42=1,Données!$C42,IF($O42=3,Données!$D42*Données!$C$1,IF($O42=5,Données!$E42/1000,IF($O42=11,Données!$F42/1000*Données!$C$1,"donnée ?"))))))</f>
        <v/>
      </c>
      <c r="D42" s="49" t="str">
        <f>IF(B42="","",IF($O42=0,0,IF($O42=1,Données!$C42/Données!$C$1,IF($O42=3,Données!$D42,IF($O42=5,Données!$E42/1000/Données!$C$1,IF($O42=11,Données!$F42/1000,"donnée ?"))))))</f>
        <v/>
      </c>
      <c r="E42" s="52" t="str">
        <f>IF(B42="","",IF(D42=0,0,IF(Données!I42="",IF(Données!J42="","donnée ?",Données!J42/60),Données!I42+(Données!J42/60))))</f>
        <v/>
      </c>
      <c r="F42" s="45" t="str">
        <f>IF(B42="","",IF(E42&lt;&gt;"",IF(E42&lt;&gt;"donnée ?",E42/24,0),0))</f>
        <v/>
      </c>
      <c r="G42" s="35" t="str">
        <f>IF(B42="","",IF($O42&lt;&gt;0,IF($E42&lt;&gt;"donnée ?",C42*E42/1000,0),0))</f>
        <v/>
      </c>
      <c r="H42" s="52" t="str">
        <f>IF(B42="","",IF($O42&lt;&gt;0,IF($E42&lt;&gt;"donnée ?",D42*E42,0),0))</f>
        <v/>
      </c>
      <c r="I42" s="132"/>
      <c r="J42" s="132"/>
      <c r="K42" s="39">
        <f>IF(Données!C42&lt;&gt;"",1,0)</f>
        <v>0</v>
      </c>
      <c r="L42" s="38">
        <f>IF(Données!D42&lt;&gt;"",3,0)</f>
        <v>0</v>
      </c>
      <c r="M42" s="38">
        <f>IF(Données!E42&lt;&gt;"",5,0)</f>
        <v>0</v>
      </c>
      <c r="N42" s="38">
        <f>IF(Données!F42&lt;&gt;"",11,0)</f>
        <v>0</v>
      </c>
      <c r="O42" s="40">
        <f t="shared" si="11"/>
        <v>0</v>
      </c>
    </row>
    <row r="43" spans="1:15" x14ac:dyDescent="0.2">
      <c r="A43" s="25"/>
      <c r="B43" s="26" t="str">
        <f>IF(Données!B43="Autres","",Données!B43)</f>
        <v/>
      </c>
      <c r="C43" s="49" t="str">
        <f>IF(B43="","",IF($O43=0,0,IF($O43=1,Données!$C43,IF($O43=3,Données!$D43*Données!$C$1,IF($O43=5,Données!$E43/1000,IF($O43=11,Données!$F43/1000*Données!$C$1,"donnée ?"))))))</f>
        <v/>
      </c>
      <c r="D43" s="49" t="str">
        <f>IF(B43="","",IF($O43=0,0,IF($O43=1,Données!$C43/Données!$C$1,IF($O43=3,Données!$D43,IF($O43=5,Données!$E43/1000/Données!$C$1,IF($O43=11,Données!$F43/1000,"donnée ?"))))))</f>
        <v/>
      </c>
      <c r="E43" s="52" t="str">
        <f>IF(B43="","",IF(D43=0,0,IF(Données!I43="",IF(Données!J43="","donnée ?",Données!J43/60),Données!I43+(Données!J43/60))))</f>
        <v/>
      </c>
      <c r="F43" s="45" t="str">
        <f>IF(B43="","",IF(E43&lt;&gt;"",IF(E43&lt;&gt;"donnée ?",E43/24,0),0))</f>
        <v/>
      </c>
      <c r="G43" s="35" t="str">
        <f>IF(B43="","",IF($O43&lt;&gt;0,IF($E43&lt;&gt;"donnée ?",C43*E43/1000,0),0))</f>
        <v/>
      </c>
      <c r="H43" s="52" t="str">
        <f>IF(B43="","",IF($O43&lt;&gt;0,IF($E43&lt;&gt;"donnée ?",D43*E43,0),0))</f>
        <v/>
      </c>
      <c r="I43" s="132"/>
      <c r="J43" s="132"/>
      <c r="K43" s="39">
        <f>IF(Données!C43&lt;&gt;"",1,0)</f>
        <v>0</v>
      </c>
      <c r="L43" s="38">
        <f>IF(Données!D43&lt;&gt;"",3,0)</f>
        <v>0</v>
      </c>
      <c r="M43" s="38">
        <f>IF(Données!E43&lt;&gt;"",5,0)</f>
        <v>0</v>
      </c>
      <c r="N43" s="38">
        <f>IF(Données!F43&lt;&gt;"",11,0)</f>
        <v>0</v>
      </c>
      <c r="O43" s="40">
        <f t="shared" si="11"/>
        <v>0</v>
      </c>
    </row>
    <row r="44" spans="1:15" ht="20.25" customHeight="1" thickBot="1" x14ac:dyDescent="0.25">
      <c r="A44" s="28"/>
      <c r="B44" s="29"/>
      <c r="C44" s="50"/>
      <c r="D44" s="233" t="s">
        <v>60</v>
      </c>
      <c r="E44" s="233"/>
      <c r="F44" s="233"/>
      <c r="G44" s="36">
        <f>SUM(G36:G43)</f>
        <v>8.933333333333332E-2</v>
      </c>
      <c r="H44" s="30">
        <f>SUM(H36:H43)</f>
        <v>7.4444444444444446</v>
      </c>
      <c r="I44" s="132"/>
      <c r="J44" s="132"/>
      <c r="K44" s="240"/>
      <c r="L44" s="241"/>
      <c r="M44" s="241"/>
      <c r="N44" s="241"/>
      <c r="O44" s="242"/>
    </row>
    <row r="45" spans="1:15" x14ac:dyDescent="0.2">
      <c r="A45" s="180" t="s">
        <v>21</v>
      </c>
      <c r="B45" s="181"/>
      <c r="C45" s="285"/>
      <c r="D45" s="285"/>
      <c r="E45" s="285"/>
      <c r="F45" s="285"/>
      <c r="G45" s="285"/>
      <c r="H45" s="286"/>
      <c r="I45" s="132"/>
      <c r="J45" s="132"/>
      <c r="K45" s="243"/>
      <c r="L45" s="244"/>
      <c r="M45" s="244"/>
      <c r="N45" s="244"/>
      <c r="O45" s="245"/>
    </row>
    <row r="46" spans="1:15" x14ac:dyDescent="0.2">
      <c r="A46" s="67"/>
      <c r="B46" s="64" t="s">
        <v>22</v>
      </c>
      <c r="C46" s="66">
        <f>IF($O46=0,0,IF($O46=1,Données!$C46,IF($O46=3,Données!$D46*Données!$C$1,IF($O46=5,Données!$E46/1000,IF($O46=11,Données!$F46/1000*Données!$C$1,"donnée ?")))))</f>
        <v>12</v>
      </c>
      <c r="D46" s="60">
        <f>IF($O46=0,0,IF($O46=1,Données!$C46/Données!$C$1,IF($O46=3,Données!$D46,IF($O46=5,Données!$E46/1000/Données!$C$1,IF($O46=11,Données!$F46/1000,"donnée ?")))))</f>
        <v>1</v>
      </c>
      <c r="E46" s="93">
        <f>IF(D46=0,0,IF(Données!I46="",IF(Données!J46="","donnée ?",Données!J46/60),Données!I46+(Données!J46/60)))</f>
        <v>3</v>
      </c>
      <c r="F46" s="62">
        <f>IF(E46&lt;&gt;"",IF(E46&lt;&gt;"donnée ?",E46/24,0),0)</f>
        <v>0.125</v>
      </c>
      <c r="G46" s="63">
        <f>IF($O46&lt;&gt;0,IF($E46&lt;&gt;"donnée ?",C46*E46/1000,0),0)</f>
        <v>3.5999999999999997E-2</v>
      </c>
      <c r="H46" s="61">
        <f>IF($O46&lt;&gt;0,IF($E46&lt;&gt;"donnée ?",D46*E46,0),0)</f>
        <v>3</v>
      </c>
      <c r="I46" s="132"/>
      <c r="J46" s="132"/>
      <c r="K46" s="39">
        <f>IF(Données!C46&lt;&gt;"",1,0)</f>
        <v>0</v>
      </c>
      <c r="L46" s="38">
        <f>IF(Données!D46&lt;&gt;"",3,0)</f>
        <v>3</v>
      </c>
      <c r="M46" s="38">
        <f>IF(Données!E46&lt;&gt;"",5,0)</f>
        <v>0</v>
      </c>
      <c r="N46" s="38">
        <f>IF(Données!F46&lt;&gt;"",11,0)</f>
        <v>0</v>
      </c>
      <c r="O46" s="40">
        <f t="shared" ref="O46:O53" si="12">SUM(K46:N46)</f>
        <v>3</v>
      </c>
    </row>
    <row r="47" spans="1:15" x14ac:dyDescent="0.2">
      <c r="A47" s="67"/>
      <c r="B47" s="64" t="s">
        <v>24</v>
      </c>
      <c r="C47" s="66">
        <f>IF($O47=0,0,IF($O47=1,Données!$C47,IF($O47=3,Données!$D47*Données!$C$1,IF($O47=5,Données!$E47/1000,IF($O47=11,Données!$F47/1000*Données!$C$1,"donnée ?")))))</f>
        <v>60</v>
      </c>
      <c r="D47" s="60">
        <f>IF($O47=0,0,IF($O47=1,Données!$C47/Données!$C$1,IF($O47=3,Données!$D47,IF($O47=5,Données!$E47/1000/Données!$C$1,IF($O47=11,Données!$F47/1000,"donnée ?")))))</f>
        <v>5</v>
      </c>
      <c r="E47" s="93">
        <f>IF(D47=0,0,IF(Données!I47="",IF(Données!J47="","donnée ?",Données!J47/60),Données!I47+(Données!J47/60)))</f>
        <v>5</v>
      </c>
      <c r="F47" s="62">
        <f>IF(E47&lt;&gt;"",IF(E47&lt;&gt;"donnée ?",E47/24,0),0)</f>
        <v>0.20833333333333334</v>
      </c>
      <c r="G47" s="63">
        <f>IF($O47&lt;&gt;0,IF($E47&lt;&gt;"donnée ?",C47*E47/1000,0),0)</f>
        <v>0.3</v>
      </c>
      <c r="H47" s="61">
        <f>IF($O47&lt;&gt;0,IF($E47&lt;&gt;"donnée ?",D47*E47,0),0)</f>
        <v>25</v>
      </c>
      <c r="I47" s="132"/>
      <c r="J47" s="132"/>
      <c r="K47" s="39">
        <f>IF(Données!C47&lt;&gt;"",1,0)</f>
        <v>0</v>
      </c>
      <c r="L47" s="38">
        <f>IF(Données!D47&lt;&gt;"",3,0)</f>
        <v>3</v>
      </c>
      <c r="M47" s="38">
        <f>IF(Données!E47&lt;&gt;"",5,0)</f>
        <v>0</v>
      </c>
      <c r="N47" s="38">
        <f>IF(Données!F47&lt;&gt;"",11,0)</f>
        <v>0</v>
      </c>
      <c r="O47" s="40">
        <f t="shared" si="12"/>
        <v>3</v>
      </c>
    </row>
    <row r="48" spans="1:15" x14ac:dyDescent="0.2">
      <c r="A48" s="67"/>
      <c r="B48" s="64" t="s">
        <v>25</v>
      </c>
      <c r="C48" s="66">
        <f>IF($O48=0,0,IF($O48=1,Données!$C48,IF($O48=3,Données!$D48*Données!$C$1,IF($O48=5,Données!$E48/1000,IF($O48=11,Données!$F48/1000*Données!$C$1,"donnée ?")))))</f>
        <v>0</v>
      </c>
      <c r="D48" s="60">
        <f>IF($O48=0,0,IF($O48=1,Données!$C48/Données!$C$1,IF($O48=3,Données!$D48,IF($O48=5,Données!$E48/1000/Données!$C$1,IF($O48=11,Données!$F48/1000,"donnée ?")))))</f>
        <v>0</v>
      </c>
      <c r="E48" s="93">
        <f>IF(D48=0,0,IF(Données!I48="",IF(Données!J48="","donnée ?",Données!J48/60),Données!I48+(Données!J48/60)))</f>
        <v>0</v>
      </c>
      <c r="F48" s="62">
        <f>IF(E48&lt;&gt;"",IF(E48&lt;&gt;"donnée ?",E48/24,0),0)</f>
        <v>0</v>
      </c>
      <c r="G48" s="63">
        <f>IF($O48&lt;&gt;0,IF($E48&lt;&gt;"donnée ?",C48*E48/1000,0),0)</f>
        <v>0</v>
      </c>
      <c r="H48" s="61">
        <f>IF($O48&lt;&gt;0,IF($E48&lt;&gt;"donnée ?",D48*E48,0),0)</f>
        <v>0</v>
      </c>
      <c r="I48" s="132"/>
      <c r="J48" s="132"/>
      <c r="K48" s="39">
        <f>IF(Données!C48&lt;&gt;"",1,0)</f>
        <v>0</v>
      </c>
      <c r="L48" s="38">
        <f>IF(Données!D48&lt;&gt;"",3,0)</f>
        <v>0</v>
      </c>
      <c r="M48" s="38">
        <f>IF(Données!E48&lt;&gt;"",5,0)</f>
        <v>0</v>
      </c>
      <c r="N48" s="38">
        <f>IF(Données!F48&lt;&gt;"",11,0)</f>
        <v>0</v>
      </c>
      <c r="O48" s="40">
        <f t="shared" si="12"/>
        <v>0</v>
      </c>
    </row>
    <row r="49" spans="1:15" x14ac:dyDescent="0.2">
      <c r="A49" s="67"/>
      <c r="B49" s="64" t="s">
        <v>26</v>
      </c>
      <c r="C49" s="66">
        <f>IF($O49=0,0,IF($O49=1,Données!$C49,IF($O49=3,Données!$D49*Données!$C$1,IF($O49=5,Données!$E49/1000,IF($O49=11,Données!$F49/1000*Données!$C$1,"donnée ?")))))</f>
        <v>0</v>
      </c>
      <c r="D49" s="60">
        <f>IF($O49=0,0,IF($O49=1,Données!$C49/Données!$C$1,IF($O49=3,Données!$D49,IF($O49=5,Données!$E49/1000/Données!$C$1,IF($O49=11,Données!$F49/1000,"donnée ?")))))</f>
        <v>0</v>
      </c>
      <c r="E49" s="93">
        <f>IF(D49=0,0,IF(Données!I49="",IF(Données!J49="","donnée ?",Données!J49/60),Données!I49+(Données!J49/60)))</f>
        <v>0</v>
      </c>
      <c r="F49" s="62">
        <f>IF(E49&lt;&gt;"",IF(E49&lt;&gt;"donnée ?",E49/24,0),0)</f>
        <v>0</v>
      </c>
      <c r="G49" s="63">
        <f>IF($O49&lt;&gt;0,IF($E49&lt;&gt;"donnée ?",C49*E49/1000,0),0)</f>
        <v>0</v>
      </c>
      <c r="H49" s="61">
        <f>IF($O49&lt;&gt;0,IF($E49&lt;&gt;"donnée ?",D49*E49,0),0)</f>
        <v>0</v>
      </c>
      <c r="I49" s="132"/>
      <c r="J49" s="132"/>
      <c r="K49" s="39">
        <f>IF(Données!C49&lt;&gt;"",1,0)</f>
        <v>0</v>
      </c>
      <c r="L49" s="38">
        <f>IF(Données!D49&lt;&gt;"",3,0)</f>
        <v>0</v>
      </c>
      <c r="M49" s="38">
        <f>IF(Données!E49&lt;&gt;"",5,0)</f>
        <v>0</v>
      </c>
      <c r="N49" s="38">
        <f>IF(Données!F49&lt;&gt;"",11,0)</f>
        <v>0</v>
      </c>
      <c r="O49" s="40">
        <f t="shared" si="12"/>
        <v>0</v>
      </c>
    </row>
    <row r="50" spans="1:15" x14ac:dyDescent="0.2">
      <c r="A50" s="67"/>
      <c r="B50" s="64" t="str">
        <f>IF(Données!B50="Autres","",Données!B50)</f>
        <v/>
      </c>
      <c r="C50" s="66" t="str">
        <f>IF(B50="","",IF($O50=0,0,IF($O50=1,Données!$C50,IF($O50=3,Données!$D50*Données!$C$1,IF($O50=5,Données!$E50/1000,IF($O50=11,Données!$F50/1000*Données!$C$1,"donnée ?"))))))</f>
        <v/>
      </c>
      <c r="D50" s="60" t="str">
        <f>IF(B50="","",IF($O50=0,0,IF($O50=1,Données!$C50/Données!$C$1,IF($O50=3,Données!$D50,IF($O50=5,Données!$E50/1000/Données!$C$1,IF($O50=11,Données!$F50/1000,"donnée ?"))))))</f>
        <v/>
      </c>
      <c r="E50" s="61" t="str">
        <f>IF(B50="","",IF(D50=0,0,IF(Données!I50="",IF(Données!J50="","donnée ?",Données!J50/60),Données!I50+(Données!J50/60))))</f>
        <v/>
      </c>
      <c r="F50" s="62" t="str">
        <f>IF(B50="","",IF(E50&lt;&gt;"",IF(E50&lt;&gt;"donnée ?",E50/24,0),0))</f>
        <v/>
      </c>
      <c r="G50" s="63" t="str">
        <f>IF(B50="","",IF($O50&lt;&gt;0,IF($E50&lt;&gt;"donnée ?",C50*E50/1000,0),0))</f>
        <v/>
      </c>
      <c r="H50" s="61" t="str">
        <f>IF(B50="","",IF($O50&lt;&gt;0,IF($E50&lt;&gt;"donnée ?",D50*E50,0),0))</f>
        <v/>
      </c>
      <c r="I50" s="132"/>
      <c r="J50" s="132"/>
      <c r="K50" s="39">
        <f>IF(Données!C50&lt;&gt;"",1,0)</f>
        <v>0</v>
      </c>
      <c r="L50" s="38">
        <f>IF(Données!D50&lt;&gt;"",3,0)</f>
        <v>0</v>
      </c>
      <c r="M50" s="38">
        <f>IF(Données!E50&lt;&gt;"",5,0)</f>
        <v>0</v>
      </c>
      <c r="N50" s="38">
        <f>IF(Données!F50&lt;&gt;"",11,0)</f>
        <v>0</v>
      </c>
      <c r="O50" s="40">
        <f t="shared" si="12"/>
        <v>0</v>
      </c>
    </row>
    <row r="51" spans="1:15" x14ac:dyDescent="0.2">
      <c r="A51" s="67"/>
      <c r="B51" s="64" t="str">
        <f>IF(Données!B51="Autres","",Données!B51)</f>
        <v/>
      </c>
      <c r="C51" s="66" t="str">
        <f>IF(B51="","",IF($O51=0,0,IF($O51=1,Données!$C51,IF($O51=3,Données!$D51*Données!$C$1,IF($O51=5,Données!$E51/1000,IF($O51=11,Données!$F51/1000*Données!$C$1,"donnée ?"))))))</f>
        <v/>
      </c>
      <c r="D51" s="60" t="str">
        <f>IF(B51="","",IF($O51=0,0,IF($O51=1,Données!$C51/Données!$C$1,IF($O51=3,Données!$D51,IF($O51=5,Données!$E51/1000/Données!$C$1,IF($O51=11,Données!$F51/1000,"donnée ?"))))))</f>
        <v/>
      </c>
      <c r="E51" s="61" t="str">
        <f>IF(B51="","",IF(D51=0,0,IF(Données!I51="",IF(Données!J51="","donnée ?",Données!J51/60),Données!I51+(Données!J51/60))))</f>
        <v/>
      </c>
      <c r="F51" s="62" t="str">
        <f>IF(B51="","",IF(E51&lt;&gt;"",IF(E51&lt;&gt;"donnée ?",E51/24,0),0))</f>
        <v/>
      </c>
      <c r="G51" s="63" t="str">
        <f>IF(B51="","",IF($O51&lt;&gt;0,IF($E51&lt;&gt;"donnée ?",C51*E51/1000,0),0))</f>
        <v/>
      </c>
      <c r="H51" s="61" t="str">
        <f>IF(B51="","",IF($O51&lt;&gt;0,IF($E51&lt;&gt;"donnée ?",D51*E51,0),0))</f>
        <v/>
      </c>
      <c r="I51" s="132"/>
      <c r="J51" s="132"/>
      <c r="K51" s="39">
        <f>IF(Données!C51&lt;&gt;"",1,0)</f>
        <v>0</v>
      </c>
      <c r="L51" s="38">
        <f>IF(Données!D51&lt;&gt;"",3,0)</f>
        <v>0</v>
      </c>
      <c r="M51" s="38">
        <f>IF(Données!E51&lt;&gt;"",5,0)</f>
        <v>0</v>
      </c>
      <c r="N51" s="38">
        <f>IF(Données!F51&lt;&gt;"",11,0)</f>
        <v>0</v>
      </c>
      <c r="O51" s="40">
        <f t="shared" si="12"/>
        <v>0</v>
      </c>
    </row>
    <row r="52" spans="1:15" x14ac:dyDescent="0.2">
      <c r="A52" s="67"/>
      <c r="B52" s="64" t="str">
        <f>IF(Données!B52="Autres","",Données!B52)</f>
        <v/>
      </c>
      <c r="C52" s="66" t="str">
        <f>IF(B52="","",IF($O52=0,0,IF($O52=1,Données!$C52,IF($O52=3,Données!$D52*Données!$C$1,IF($O52=5,Données!$E52/1000,IF($O52=11,Données!$F52/1000*Données!$C$1,"donnée ?"))))))</f>
        <v/>
      </c>
      <c r="D52" s="60" t="str">
        <f>IF(B52="","",IF($O52=0,0,IF($O52=1,Données!$C52/Données!$C$1,IF($O52=3,Données!$D52,IF($O52=5,Données!$E52/1000/Données!$C$1,IF($O52=11,Données!$F52/1000,"donnée ?"))))))</f>
        <v/>
      </c>
      <c r="E52" s="61" t="str">
        <f>IF(B52="","",IF(D52=0,0,IF(Données!I52="",IF(Données!J52="","donnée ?",Données!J52/60),Données!I52+(Données!J52/60))))</f>
        <v/>
      </c>
      <c r="F52" s="62" t="str">
        <f>IF(B52="","",IF(E52&lt;&gt;"",IF(E52&lt;&gt;"donnée ?",E52/24,0),0))</f>
        <v/>
      </c>
      <c r="G52" s="63" t="str">
        <f>IF(B52="","",IF($O52&lt;&gt;0,IF($E52&lt;&gt;"donnée ?",C52*E52/1000,0),0))</f>
        <v/>
      </c>
      <c r="H52" s="61" t="str">
        <f>IF(B52="","",IF($O52&lt;&gt;0,IF($E52&lt;&gt;"donnée ?",D52*E52,0),0))</f>
        <v/>
      </c>
      <c r="I52" s="132"/>
      <c r="J52" s="132"/>
      <c r="K52" s="39">
        <f>IF(Données!C52&lt;&gt;"",1,0)</f>
        <v>0</v>
      </c>
      <c r="L52" s="38">
        <f>IF(Données!D52&lt;&gt;"",3,0)</f>
        <v>0</v>
      </c>
      <c r="M52" s="38">
        <f>IF(Données!E52&lt;&gt;"",5,0)</f>
        <v>0</v>
      </c>
      <c r="N52" s="38">
        <f>IF(Données!F52&lt;&gt;"",11,0)</f>
        <v>0</v>
      </c>
      <c r="O52" s="40">
        <f t="shared" si="12"/>
        <v>0</v>
      </c>
    </row>
    <row r="53" spans="1:15" ht="13.5" thickBot="1" x14ac:dyDescent="0.25">
      <c r="A53" s="67"/>
      <c r="B53" s="64" t="str">
        <f>IF(Données!B53="Autres","",Données!B53)</f>
        <v/>
      </c>
      <c r="C53" s="66" t="str">
        <f>IF(B53="","",IF($O53=0,0,IF($O53=1,Données!$C53,IF($O53=3,Données!$D53*Données!$C$1,IF($O53=5,Données!$E53/1000,IF($O53=11,Données!$F53/1000*Données!$C$1,"donnée ?"))))))</f>
        <v/>
      </c>
      <c r="D53" s="60" t="str">
        <f>IF(B53="","",IF($O53=0,0,IF($O53=1,Données!$C53/Données!$C$1,IF($O53=3,Données!$D53,IF($O53=5,Données!$E53/1000/Données!$C$1,IF($O53=11,Données!$F53/1000,"donnée ?"))))))</f>
        <v/>
      </c>
      <c r="E53" s="61" t="str">
        <f>IF(B53="","",IF(D53=0,0,IF(Données!I53="",IF(Données!J53="","donnée ?",Données!J53/60),Données!I53+(Données!J53/60))))</f>
        <v/>
      </c>
      <c r="F53" s="62" t="str">
        <f>IF(B53="","",IF(E53&lt;&gt;"",IF(E53&lt;&gt;"donnée ?",E53/24,0),0))</f>
        <v/>
      </c>
      <c r="G53" s="63" t="str">
        <f>IF(B53="","",IF($O53&lt;&gt;0,IF($E53&lt;&gt;"donnée ?",C53*E53/1000,0),0))</f>
        <v/>
      </c>
      <c r="H53" s="61" t="str">
        <f>IF(B53="","",IF($O53&lt;&gt;0,IF($E53&lt;&gt;"donnée ?",D53*E53,0),0))</f>
        <v/>
      </c>
      <c r="I53" s="132"/>
      <c r="J53" s="132"/>
      <c r="K53" s="41">
        <f>IF(Données!C53&lt;&gt;"",1,0)</f>
        <v>0</v>
      </c>
      <c r="L53" s="42">
        <f>IF(Données!D53&lt;&gt;"",3,0)</f>
        <v>0</v>
      </c>
      <c r="M53" s="42">
        <f>IF(Données!E53&lt;&gt;"",5,0)</f>
        <v>0</v>
      </c>
      <c r="N53" s="42">
        <f>IF(Données!F53&lt;&gt;"",11,0)</f>
        <v>0</v>
      </c>
      <c r="O53" s="43">
        <f t="shared" si="12"/>
        <v>0</v>
      </c>
    </row>
    <row r="54" spans="1:15" ht="18.75" customHeight="1" thickBot="1" x14ac:dyDescent="0.25">
      <c r="A54" s="68"/>
      <c r="B54" s="120"/>
      <c r="C54" s="121"/>
      <c r="D54" s="272" t="s">
        <v>63</v>
      </c>
      <c r="E54" s="272"/>
      <c r="F54" s="272"/>
      <c r="G54" s="70">
        <f>SUM(G46:G53)</f>
        <v>0.33599999999999997</v>
      </c>
      <c r="H54" s="71">
        <f>SUM(H46:H53)</f>
        <v>28</v>
      </c>
      <c r="I54" s="132"/>
      <c r="J54" s="132"/>
      <c r="K54" s="132"/>
      <c r="L54" s="132"/>
      <c r="M54" s="132"/>
      <c r="N54" s="132"/>
      <c r="O54" s="132"/>
    </row>
    <row r="55" spans="1:15" x14ac:dyDescent="0.2">
      <c r="A55" s="132"/>
      <c r="B55" s="137"/>
      <c r="C55" s="135"/>
      <c r="D55" s="135"/>
      <c r="E55" s="138"/>
      <c r="F55" s="139"/>
      <c r="G55" s="140"/>
      <c r="H55" s="138"/>
      <c r="I55" s="132"/>
      <c r="J55" s="132"/>
      <c r="K55" s="132"/>
      <c r="L55" s="132"/>
      <c r="M55" s="132"/>
      <c r="N55" s="132"/>
      <c r="O55" s="132"/>
    </row>
    <row r="56" spans="1:15" ht="13.5" thickBot="1" x14ac:dyDescent="0.25">
      <c r="A56" s="132"/>
      <c r="B56" s="137"/>
      <c r="C56" s="135"/>
      <c r="D56" s="135"/>
      <c r="E56" s="138"/>
      <c r="F56" s="139"/>
      <c r="G56" s="140"/>
      <c r="H56" s="138"/>
      <c r="I56" s="132"/>
      <c r="J56" s="132"/>
      <c r="K56" s="132"/>
      <c r="L56" s="132"/>
      <c r="M56" s="132"/>
      <c r="N56" s="132"/>
      <c r="O56" s="132"/>
    </row>
    <row r="57" spans="1:15" ht="21.75" customHeight="1" thickBot="1" x14ac:dyDescent="0.25">
      <c r="A57" s="132"/>
      <c r="B57" s="137"/>
      <c r="C57" s="217" t="s">
        <v>65</v>
      </c>
      <c r="D57" s="218"/>
      <c r="E57" s="218"/>
      <c r="F57" s="218"/>
      <c r="G57" s="94">
        <f>G21+G34+G44+G54</f>
        <v>1.568893333333333</v>
      </c>
      <c r="H57" s="95">
        <f>H21+H34+H44+H54</f>
        <v>130.74111111111111</v>
      </c>
      <c r="I57" s="132"/>
      <c r="J57" s="132"/>
      <c r="K57" s="132"/>
      <c r="L57" s="132"/>
      <c r="M57" s="132"/>
      <c r="N57" s="132"/>
      <c r="O57" s="132"/>
    </row>
    <row r="58" spans="1:15" x14ac:dyDescent="0.2">
      <c r="A58" s="132"/>
      <c r="B58" s="137"/>
      <c r="C58" s="141"/>
      <c r="D58" s="141"/>
      <c r="E58" s="142"/>
      <c r="F58" s="143"/>
      <c r="G58" s="140"/>
      <c r="H58" s="138"/>
      <c r="I58" s="132"/>
      <c r="J58" s="132"/>
      <c r="K58" s="132"/>
      <c r="L58" s="132"/>
      <c r="M58" s="132"/>
      <c r="N58" s="132"/>
      <c r="O58" s="132"/>
    </row>
    <row r="59" spans="1:15" ht="13.5" thickBot="1" x14ac:dyDescent="0.25">
      <c r="A59" s="132"/>
      <c r="B59" s="137"/>
      <c r="C59" s="141"/>
      <c r="D59" s="141"/>
      <c r="E59" s="142"/>
      <c r="F59" s="143"/>
      <c r="G59" s="140"/>
      <c r="H59" s="138"/>
      <c r="I59" s="132"/>
      <c r="J59" s="132"/>
      <c r="K59" s="132"/>
      <c r="L59" s="132"/>
      <c r="M59" s="132"/>
      <c r="N59" s="132"/>
      <c r="O59" s="132"/>
    </row>
    <row r="60" spans="1:15" ht="21.75" customHeight="1" thickBot="1" x14ac:dyDescent="0.25">
      <c r="A60" s="132"/>
      <c r="B60" s="137"/>
      <c r="C60" s="215" t="s">
        <v>76</v>
      </c>
      <c r="D60" s="216"/>
      <c r="E60" s="216"/>
      <c r="F60" s="216"/>
      <c r="G60" s="96">
        <f>Mouillage!G57</f>
        <v>8.1839999999999996E-2</v>
      </c>
      <c r="H60" s="97">
        <f>Mouillage!H57</f>
        <v>6.82</v>
      </c>
      <c r="I60" s="132"/>
      <c r="J60" s="132"/>
      <c r="K60" s="132"/>
      <c r="L60" s="132"/>
      <c r="M60" s="132"/>
      <c r="N60" s="132"/>
      <c r="O60" s="132"/>
    </row>
    <row r="61" spans="1:15" x14ac:dyDescent="0.2">
      <c r="A61" s="132"/>
      <c r="B61" s="137"/>
      <c r="C61" s="141"/>
      <c r="D61" s="141"/>
      <c r="E61" s="142"/>
      <c r="F61" s="143"/>
      <c r="G61" s="140"/>
      <c r="H61" s="138"/>
      <c r="I61" s="132"/>
      <c r="J61" s="132"/>
      <c r="K61" s="132"/>
      <c r="L61" s="132"/>
      <c r="M61" s="132"/>
      <c r="N61" s="132"/>
      <c r="O61" s="132"/>
    </row>
    <row r="62" spans="1:15" ht="13.5" thickBot="1" x14ac:dyDescent="0.25">
      <c r="A62" s="132"/>
      <c r="B62" s="137"/>
      <c r="C62" s="141"/>
      <c r="D62" s="141"/>
      <c r="E62" s="142"/>
      <c r="F62" s="143"/>
      <c r="G62" s="140"/>
      <c r="H62" s="138"/>
      <c r="I62" s="132"/>
      <c r="J62" s="132"/>
      <c r="K62" s="132"/>
      <c r="L62" s="132"/>
      <c r="M62" s="132"/>
      <c r="N62" s="132"/>
      <c r="O62" s="132"/>
    </row>
    <row r="63" spans="1:15" ht="21.75" customHeight="1" thickBot="1" x14ac:dyDescent="0.25">
      <c r="A63" s="132"/>
      <c r="B63" s="137"/>
      <c r="C63" s="219" t="s">
        <v>64</v>
      </c>
      <c r="D63" s="220"/>
      <c r="E63" s="220"/>
      <c r="F63" s="220"/>
      <c r="G63" s="100">
        <f>G57+G60</f>
        <v>1.6507333333333329</v>
      </c>
      <c r="H63" s="101">
        <f>H57+H60</f>
        <v>137.5611111111111</v>
      </c>
      <c r="I63" s="132"/>
      <c r="J63" s="132"/>
      <c r="K63" s="132"/>
      <c r="L63" s="132"/>
      <c r="M63" s="132"/>
      <c r="N63" s="132"/>
      <c r="O63" s="132"/>
    </row>
    <row r="64" spans="1:15" x14ac:dyDescent="0.2">
      <c r="A64" s="132"/>
      <c r="B64" s="137"/>
      <c r="C64" s="135"/>
      <c r="D64" s="135"/>
      <c r="E64" s="138"/>
      <c r="F64" s="139"/>
      <c r="G64" s="140"/>
      <c r="H64" s="138"/>
      <c r="I64" s="132"/>
      <c r="J64" s="132"/>
      <c r="K64" s="132"/>
      <c r="L64" s="132"/>
      <c r="M64" s="132"/>
      <c r="N64" s="132"/>
      <c r="O64" s="132"/>
    </row>
    <row r="65" spans="1:15" ht="13.5" thickBot="1" x14ac:dyDescent="0.25">
      <c r="A65" s="132"/>
      <c r="B65" s="137"/>
      <c r="C65" s="135"/>
      <c r="D65" s="135"/>
      <c r="E65" s="138"/>
      <c r="F65" s="139"/>
      <c r="G65" s="140"/>
      <c r="H65" s="138"/>
      <c r="I65" s="132"/>
      <c r="J65" s="132"/>
      <c r="K65" s="132"/>
      <c r="L65" s="132"/>
      <c r="M65" s="132"/>
      <c r="N65" s="132"/>
      <c r="O65" s="132"/>
    </row>
    <row r="66" spans="1:15" ht="21.75" customHeight="1" x14ac:dyDescent="0.2">
      <c r="A66" s="132"/>
      <c r="B66" s="263" t="s">
        <v>68</v>
      </c>
      <c r="C66" s="264"/>
      <c r="D66" s="264"/>
      <c r="E66" s="264"/>
      <c r="F66" s="264"/>
      <c r="G66" s="264"/>
      <c r="H66" s="264"/>
      <c r="I66" s="265"/>
      <c r="J66" s="132"/>
      <c r="K66" s="132"/>
      <c r="L66" s="132"/>
      <c r="M66" s="132"/>
      <c r="N66" s="132"/>
      <c r="O66" s="132"/>
    </row>
    <row r="67" spans="1:15" ht="21.75" customHeight="1" x14ac:dyDescent="0.2">
      <c r="A67" s="132"/>
      <c r="B67" s="266"/>
      <c r="C67" s="267"/>
      <c r="D67" s="267"/>
      <c r="E67" s="267"/>
      <c r="F67" s="267"/>
      <c r="G67" s="267"/>
      <c r="H67" s="267"/>
      <c r="I67" s="268"/>
      <c r="J67" s="132"/>
      <c r="K67" s="132"/>
      <c r="L67" s="132"/>
      <c r="M67" s="132"/>
      <c r="N67" s="132"/>
      <c r="O67" s="132"/>
    </row>
    <row r="68" spans="1:15" ht="21.75" customHeight="1" x14ac:dyDescent="0.2">
      <c r="A68" s="132"/>
      <c r="B68" s="105">
        <v>0.1</v>
      </c>
      <c r="C68" s="106">
        <v>0.2</v>
      </c>
      <c r="D68" s="106">
        <v>0.3</v>
      </c>
      <c r="E68" s="104">
        <v>0.4</v>
      </c>
      <c r="F68" s="103">
        <v>0.5</v>
      </c>
      <c r="G68" s="102">
        <v>0.6</v>
      </c>
      <c r="H68" s="108">
        <v>0.7</v>
      </c>
      <c r="I68" s="107">
        <v>0.8</v>
      </c>
      <c r="J68" s="132"/>
      <c r="K68" s="132"/>
      <c r="L68" s="132"/>
      <c r="M68" s="132"/>
      <c r="N68" s="132"/>
      <c r="O68" s="132"/>
    </row>
    <row r="69" spans="1:15" ht="18.75" customHeight="1" thickBot="1" x14ac:dyDescent="0.25">
      <c r="A69" s="132"/>
      <c r="B69" s="109">
        <f t="shared" ref="B69:I69" si="13">ROUNDUP($H$57,0)/B68</f>
        <v>1310</v>
      </c>
      <c r="C69" s="110">
        <f t="shared" si="13"/>
        <v>655</v>
      </c>
      <c r="D69" s="110">
        <f t="shared" si="13"/>
        <v>436.66666666666669</v>
      </c>
      <c r="E69" s="111">
        <f t="shared" si="13"/>
        <v>327.5</v>
      </c>
      <c r="F69" s="111">
        <f t="shared" si="13"/>
        <v>262</v>
      </c>
      <c r="G69" s="112">
        <f t="shared" si="13"/>
        <v>218.33333333333334</v>
      </c>
      <c r="H69" s="113">
        <f t="shared" si="13"/>
        <v>187.14285714285717</v>
      </c>
      <c r="I69" s="114">
        <f t="shared" si="13"/>
        <v>163.75</v>
      </c>
      <c r="J69" s="132"/>
      <c r="K69" s="132"/>
      <c r="L69" s="132"/>
      <c r="M69" s="132"/>
      <c r="N69" s="132"/>
      <c r="O69" s="132"/>
    </row>
    <row r="70" spans="1:15" x14ac:dyDescent="0.2">
      <c r="A70" s="132"/>
      <c r="B70" s="137"/>
      <c r="C70" s="135"/>
      <c r="D70" s="135"/>
      <c r="E70" s="138"/>
      <c r="F70" s="139"/>
      <c r="G70" s="140"/>
      <c r="H70" s="138"/>
      <c r="I70" s="132"/>
      <c r="J70" s="132"/>
      <c r="K70" s="132"/>
      <c r="L70" s="132"/>
      <c r="M70" s="132"/>
      <c r="N70" s="132"/>
      <c r="O70" s="132"/>
    </row>
    <row r="71" spans="1:15" x14ac:dyDescent="0.2">
      <c r="A71" s="132"/>
      <c r="B71" s="137"/>
      <c r="C71" s="135"/>
      <c r="D71" s="135"/>
      <c r="E71" s="138"/>
      <c r="F71" s="139"/>
      <c r="G71" s="140"/>
      <c r="H71" s="138"/>
      <c r="I71" s="132"/>
      <c r="J71" s="132"/>
      <c r="K71" s="132"/>
      <c r="L71" s="132"/>
      <c r="M71" s="132"/>
      <c r="N71" s="132"/>
      <c r="O71" s="132"/>
    </row>
    <row r="72" spans="1:15" x14ac:dyDescent="0.2">
      <c r="A72" s="132"/>
      <c r="B72" s="137"/>
      <c r="C72" s="135"/>
      <c r="D72" s="135"/>
      <c r="E72" s="138"/>
      <c r="F72" s="139"/>
      <c r="G72" s="140"/>
      <c r="H72" s="138"/>
      <c r="I72" s="132"/>
      <c r="J72" s="132"/>
      <c r="K72" s="132"/>
      <c r="L72" s="132"/>
      <c r="M72" s="132"/>
      <c r="N72" s="132"/>
      <c r="O72" s="132"/>
    </row>
    <row r="73" spans="1:15" x14ac:dyDescent="0.2">
      <c r="A73" s="132"/>
      <c r="B73" s="137"/>
      <c r="C73" s="135"/>
      <c r="D73" s="135"/>
      <c r="E73" s="138"/>
      <c r="F73" s="139"/>
      <c r="G73" s="140"/>
      <c r="H73" s="138"/>
      <c r="I73" s="132"/>
      <c r="J73" s="132"/>
      <c r="K73" s="132"/>
      <c r="L73" s="132"/>
      <c r="M73" s="132"/>
      <c r="N73" s="132"/>
      <c r="O73" s="132"/>
    </row>
    <row r="74" spans="1:15" x14ac:dyDescent="0.2">
      <c r="A74" s="132"/>
      <c r="B74" s="137"/>
      <c r="C74" s="135"/>
      <c r="D74" s="135"/>
      <c r="E74" s="138"/>
      <c r="F74" s="139"/>
      <c r="G74" s="140"/>
      <c r="H74" s="138"/>
      <c r="I74" s="132"/>
      <c r="J74" s="132"/>
      <c r="K74" s="132"/>
      <c r="L74" s="132"/>
      <c r="M74" s="132"/>
      <c r="N74" s="132"/>
      <c r="O74" s="132"/>
    </row>
    <row r="75" spans="1:15" x14ac:dyDescent="0.2">
      <c r="A75" s="132"/>
      <c r="B75" s="137"/>
      <c r="C75" s="135"/>
      <c r="D75" s="135"/>
      <c r="E75" s="138"/>
      <c r="F75" s="139"/>
      <c r="G75" s="140"/>
      <c r="H75" s="138"/>
      <c r="I75" s="132"/>
      <c r="J75" s="132"/>
      <c r="K75" s="132"/>
      <c r="L75" s="132"/>
      <c r="M75" s="132"/>
      <c r="N75" s="132"/>
      <c r="O75" s="132"/>
    </row>
    <row r="76" spans="1:15" x14ac:dyDescent="0.2">
      <c r="A76" s="132"/>
      <c r="B76" s="137"/>
      <c r="C76" s="135"/>
      <c r="D76" s="135"/>
      <c r="E76" s="138"/>
      <c r="F76" s="139"/>
      <c r="G76" s="140"/>
      <c r="H76" s="138"/>
      <c r="I76" s="132"/>
      <c r="J76" s="132"/>
      <c r="K76" s="132"/>
      <c r="L76" s="132"/>
      <c r="M76" s="132"/>
      <c r="N76" s="132"/>
      <c r="O76" s="132"/>
    </row>
    <row r="77" spans="1:15" x14ac:dyDescent="0.2">
      <c r="A77" s="132"/>
      <c r="B77" s="137"/>
      <c r="C77" s="135"/>
      <c r="D77" s="135"/>
      <c r="E77" s="138"/>
      <c r="F77" s="139"/>
      <c r="G77" s="140"/>
      <c r="H77" s="138"/>
      <c r="I77" s="132"/>
      <c r="J77" s="132"/>
      <c r="K77" s="132"/>
      <c r="L77" s="132"/>
      <c r="M77" s="132"/>
      <c r="N77" s="132"/>
      <c r="O77" s="132"/>
    </row>
    <row r="78" spans="1:15" x14ac:dyDescent="0.2">
      <c r="A78" s="132"/>
      <c r="B78" s="137"/>
      <c r="C78" s="135"/>
      <c r="D78" s="135"/>
      <c r="E78" s="138"/>
      <c r="F78" s="139"/>
      <c r="G78" s="140"/>
      <c r="H78" s="138"/>
      <c r="I78" s="132"/>
      <c r="J78" s="132"/>
      <c r="K78" s="132"/>
      <c r="L78" s="132"/>
      <c r="M78" s="132"/>
      <c r="N78" s="132"/>
      <c r="O78" s="132"/>
    </row>
    <row r="79" spans="1:15" x14ac:dyDescent="0.2">
      <c r="A79" s="132"/>
      <c r="B79" s="137"/>
      <c r="C79" s="135"/>
      <c r="D79" s="135"/>
      <c r="E79" s="138"/>
      <c r="F79" s="139"/>
      <c r="G79" s="140"/>
      <c r="H79" s="138"/>
      <c r="I79" s="132"/>
      <c r="J79" s="132"/>
      <c r="K79" s="132"/>
      <c r="L79" s="132"/>
      <c r="M79" s="132"/>
      <c r="N79" s="132"/>
      <c r="O79" s="132"/>
    </row>
    <row r="80" spans="1:15" x14ac:dyDescent="0.2">
      <c r="A80" s="132"/>
      <c r="B80" s="137"/>
      <c r="C80" s="135"/>
      <c r="D80" s="135"/>
      <c r="E80" s="138"/>
      <c r="F80" s="139"/>
      <c r="G80" s="140"/>
      <c r="H80" s="138"/>
      <c r="I80" s="132"/>
      <c r="J80" s="132"/>
      <c r="K80" s="132"/>
      <c r="L80" s="132"/>
      <c r="M80" s="132"/>
      <c r="N80" s="132"/>
      <c r="O80" s="132"/>
    </row>
    <row r="81" spans="1:15" x14ac:dyDescent="0.2">
      <c r="A81" s="132"/>
      <c r="B81" s="137"/>
      <c r="C81" s="135"/>
      <c r="D81" s="135"/>
      <c r="E81" s="138"/>
      <c r="F81" s="139"/>
      <c r="G81" s="140"/>
      <c r="H81" s="138"/>
      <c r="I81" s="132"/>
      <c r="J81" s="132"/>
      <c r="K81" s="132"/>
      <c r="L81" s="132"/>
      <c r="M81" s="132"/>
      <c r="N81" s="132"/>
      <c r="O81" s="132"/>
    </row>
    <row r="82" spans="1:15" x14ac:dyDescent="0.2">
      <c r="A82" s="132"/>
      <c r="B82" s="137"/>
      <c r="C82" s="135"/>
      <c r="D82" s="135"/>
      <c r="E82" s="138"/>
      <c r="F82" s="139"/>
      <c r="G82" s="140"/>
      <c r="H82" s="138"/>
      <c r="I82" s="132"/>
      <c r="J82" s="132"/>
      <c r="K82" s="132"/>
      <c r="L82" s="132"/>
      <c r="M82" s="132"/>
      <c r="N82" s="132"/>
      <c r="O82" s="132"/>
    </row>
    <row r="83" spans="1:15" x14ac:dyDescent="0.2">
      <c r="A83" s="132"/>
      <c r="B83" s="137"/>
      <c r="C83" s="135"/>
      <c r="D83" s="135"/>
      <c r="E83" s="138"/>
      <c r="F83" s="139"/>
      <c r="G83" s="140"/>
      <c r="H83" s="138"/>
      <c r="I83" s="132"/>
      <c r="J83" s="132"/>
      <c r="K83" s="132"/>
      <c r="L83" s="132"/>
      <c r="M83" s="132"/>
      <c r="N83" s="132"/>
      <c r="O83" s="132"/>
    </row>
    <row r="84" spans="1:15" x14ac:dyDescent="0.2">
      <c r="A84" s="132"/>
      <c r="B84" s="137"/>
      <c r="C84" s="135"/>
      <c r="D84" s="135"/>
      <c r="E84" s="138"/>
      <c r="F84" s="139"/>
      <c r="G84" s="140"/>
      <c r="H84" s="138"/>
      <c r="I84" s="132"/>
      <c r="J84" s="132"/>
      <c r="K84" s="132"/>
      <c r="L84" s="132"/>
      <c r="M84" s="132"/>
      <c r="N84" s="132"/>
      <c r="O84" s="132"/>
    </row>
    <row r="85" spans="1:15" x14ac:dyDescent="0.2">
      <c r="A85" s="132"/>
      <c r="B85" s="137"/>
      <c r="C85" s="135"/>
      <c r="D85" s="135"/>
      <c r="E85" s="138"/>
      <c r="F85" s="139"/>
      <c r="G85" s="140"/>
      <c r="H85" s="138"/>
      <c r="I85" s="132"/>
      <c r="J85" s="132"/>
      <c r="K85" s="132"/>
      <c r="L85" s="132"/>
      <c r="M85" s="132"/>
      <c r="N85" s="132"/>
      <c r="O85" s="132"/>
    </row>
    <row r="86" spans="1:15" x14ac:dyDescent="0.2">
      <c r="A86" s="132"/>
      <c r="B86" s="137"/>
      <c r="C86" s="135"/>
      <c r="D86" s="135"/>
      <c r="E86" s="138"/>
      <c r="F86" s="139"/>
      <c r="G86" s="140"/>
      <c r="H86" s="138"/>
      <c r="I86" s="132"/>
      <c r="J86" s="132"/>
      <c r="K86" s="132"/>
      <c r="L86" s="132"/>
      <c r="M86" s="132"/>
      <c r="N86" s="132"/>
      <c r="O86" s="132"/>
    </row>
    <row r="87" spans="1:15" x14ac:dyDescent="0.2">
      <c r="A87" s="132"/>
      <c r="B87" s="137"/>
      <c r="C87" s="135"/>
      <c r="D87" s="135"/>
      <c r="E87" s="138"/>
      <c r="F87" s="139"/>
      <c r="G87" s="140"/>
      <c r="H87" s="138"/>
      <c r="I87" s="132"/>
      <c r="J87" s="132"/>
      <c r="K87" s="132"/>
      <c r="L87" s="132"/>
      <c r="M87" s="132"/>
      <c r="N87" s="132"/>
      <c r="O87" s="132"/>
    </row>
    <row r="88" spans="1:15" x14ac:dyDescent="0.2">
      <c r="A88" s="132"/>
      <c r="B88" s="137"/>
      <c r="C88" s="135"/>
      <c r="D88" s="135"/>
      <c r="E88" s="138"/>
      <c r="F88" s="139"/>
      <c r="G88" s="140"/>
      <c r="H88" s="138"/>
      <c r="I88" s="132"/>
      <c r="J88" s="132"/>
      <c r="K88" s="132"/>
      <c r="L88" s="132"/>
      <c r="M88" s="132"/>
      <c r="N88" s="132"/>
      <c r="O88" s="132"/>
    </row>
    <row r="89" spans="1:15" x14ac:dyDescent="0.2">
      <c r="A89" s="132"/>
      <c r="B89" s="137"/>
      <c r="C89" s="135"/>
      <c r="D89" s="135"/>
      <c r="E89" s="138"/>
      <c r="F89" s="139"/>
      <c r="G89" s="140"/>
      <c r="H89" s="138"/>
      <c r="I89" s="132"/>
      <c r="J89" s="132"/>
      <c r="K89" s="132"/>
      <c r="L89" s="132"/>
      <c r="M89" s="132"/>
      <c r="N89" s="132"/>
      <c r="O89" s="132"/>
    </row>
    <row r="90" spans="1:15" x14ac:dyDescent="0.2">
      <c r="A90" s="132"/>
      <c r="B90" s="137"/>
      <c r="C90" s="135"/>
      <c r="D90" s="135"/>
      <c r="E90" s="138"/>
      <c r="F90" s="139"/>
      <c r="G90" s="140"/>
      <c r="H90" s="138"/>
      <c r="I90" s="132"/>
      <c r="J90" s="132"/>
      <c r="K90" s="132"/>
      <c r="L90" s="132"/>
      <c r="M90" s="132"/>
      <c r="N90" s="132"/>
      <c r="O90" s="132"/>
    </row>
    <row r="91" spans="1:15" x14ac:dyDescent="0.2">
      <c r="A91" s="132"/>
      <c r="B91" s="137"/>
      <c r="C91" s="135"/>
      <c r="D91" s="135"/>
      <c r="E91" s="138"/>
      <c r="F91" s="139"/>
      <c r="G91" s="140"/>
      <c r="H91" s="138"/>
      <c r="I91" s="132"/>
      <c r="J91" s="132"/>
      <c r="K91" s="132"/>
      <c r="L91" s="132"/>
      <c r="M91" s="132"/>
      <c r="N91" s="132"/>
      <c r="O91" s="132"/>
    </row>
    <row r="92" spans="1:15" x14ac:dyDescent="0.2">
      <c r="A92" s="132"/>
      <c r="B92" s="137"/>
      <c r="C92" s="135"/>
      <c r="D92" s="135"/>
      <c r="E92" s="138"/>
      <c r="F92" s="139"/>
      <c r="G92" s="140"/>
      <c r="H92" s="138"/>
      <c r="I92" s="132"/>
      <c r="J92" s="132"/>
      <c r="K92" s="132"/>
      <c r="L92" s="132"/>
      <c r="M92" s="132"/>
      <c r="N92" s="132"/>
      <c r="O92" s="132"/>
    </row>
    <row r="93" spans="1:15" x14ac:dyDescent="0.2">
      <c r="A93" s="132"/>
      <c r="B93" s="137"/>
      <c r="C93" s="135"/>
      <c r="D93" s="135"/>
      <c r="E93" s="138"/>
      <c r="F93" s="139"/>
      <c r="G93" s="140"/>
      <c r="H93" s="138"/>
      <c r="I93" s="132"/>
      <c r="J93" s="132"/>
      <c r="K93" s="132"/>
      <c r="L93" s="132"/>
      <c r="M93" s="132"/>
      <c r="N93" s="132"/>
      <c r="O93" s="132"/>
    </row>
    <row r="94" spans="1:15" x14ac:dyDescent="0.2">
      <c r="A94" s="132"/>
      <c r="B94" s="137"/>
      <c r="C94" s="135"/>
      <c r="D94" s="135"/>
      <c r="E94" s="138"/>
      <c r="F94" s="139"/>
      <c r="G94" s="140"/>
      <c r="H94" s="138"/>
      <c r="I94" s="132"/>
      <c r="J94" s="132"/>
      <c r="K94" s="132"/>
      <c r="L94" s="132"/>
      <c r="M94" s="132"/>
      <c r="N94" s="132"/>
      <c r="O94" s="132"/>
    </row>
    <row r="95" spans="1:15" x14ac:dyDescent="0.2">
      <c r="A95" s="132"/>
      <c r="B95" s="137"/>
      <c r="C95" s="135"/>
      <c r="D95" s="135"/>
      <c r="E95" s="138"/>
      <c r="F95" s="139"/>
      <c r="G95" s="140"/>
      <c r="H95" s="138"/>
      <c r="I95" s="132"/>
      <c r="J95" s="132"/>
      <c r="K95" s="132"/>
      <c r="L95" s="132"/>
      <c r="M95" s="132"/>
      <c r="N95" s="132"/>
      <c r="O95" s="132"/>
    </row>
    <row r="96" spans="1:15" x14ac:dyDescent="0.2">
      <c r="A96" s="132"/>
      <c r="B96" s="137"/>
      <c r="C96" s="135"/>
      <c r="D96" s="135"/>
      <c r="E96" s="138"/>
      <c r="F96" s="139"/>
      <c r="G96" s="140"/>
      <c r="H96" s="138"/>
      <c r="I96" s="132"/>
      <c r="J96" s="132"/>
      <c r="K96" s="132"/>
      <c r="L96" s="132"/>
      <c r="M96" s="132"/>
      <c r="N96" s="132"/>
      <c r="O96" s="132"/>
    </row>
    <row r="97" spans="1:15" x14ac:dyDescent="0.2">
      <c r="A97" s="132"/>
      <c r="B97" s="137"/>
      <c r="C97" s="135"/>
      <c r="D97" s="135"/>
      <c r="E97" s="138"/>
      <c r="F97" s="139"/>
      <c r="G97" s="140"/>
      <c r="H97" s="138"/>
      <c r="I97" s="132"/>
      <c r="J97" s="132"/>
      <c r="K97" s="132"/>
      <c r="L97" s="132"/>
      <c r="M97" s="132"/>
      <c r="N97" s="132"/>
      <c r="O97" s="132"/>
    </row>
    <row r="98" spans="1:15" x14ac:dyDescent="0.2">
      <c r="A98" s="132"/>
      <c r="B98" s="137"/>
      <c r="C98" s="135"/>
      <c r="D98" s="135"/>
      <c r="E98" s="138"/>
      <c r="F98" s="139"/>
      <c r="G98" s="140"/>
      <c r="H98" s="138"/>
      <c r="I98" s="132"/>
      <c r="J98" s="132"/>
      <c r="K98" s="132"/>
      <c r="L98" s="132"/>
      <c r="M98" s="132"/>
      <c r="N98" s="132"/>
      <c r="O98" s="132"/>
    </row>
    <row r="99" spans="1:15" x14ac:dyDescent="0.2">
      <c r="A99" s="132"/>
      <c r="B99" s="137"/>
      <c r="C99" s="135"/>
      <c r="D99" s="135"/>
      <c r="E99" s="138"/>
      <c r="F99" s="139"/>
      <c r="G99" s="140"/>
      <c r="H99" s="138"/>
      <c r="I99" s="132"/>
      <c r="J99" s="132"/>
      <c r="K99" s="132"/>
      <c r="L99" s="132"/>
      <c r="M99" s="132"/>
      <c r="N99" s="132"/>
      <c r="O99" s="132"/>
    </row>
    <row r="100" spans="1:15" x14ac:dyDescent="0.2">
      <c r="A100" s="132"/>
      <c r="B100" s="137"/>
      <c r="C100" s="135"/>
      <c r="D100" s="135"/>
      <c r="E100" s="138"/>
      <c r="F100" s="139"/>
      <c r="G100" s="140"/>
      <c r="H100" s="138"/>
      <c r="I100" s="132"/>
      <c r="J100" s="132"/>
      <c r="K100" s="132"/>
      <c r="L100" s="132"/>
      <c r="M100" s="132"/>
      <c r="N100" s="132"/>
      <c r="O100" s="132"/>
    </row>
    <row r="101" spans="1:15" x14ac:dyDescent="0.2">
      <c r="A101" s="132"/>
      <c r="B101" s="137"/>
      <c r="C101" s="135"/>
      <c r="D101" s="135"/>
      <c r="E101" s="138"/>
      <c r="F101" s="139"/>
      <c r="G101" s="140"/>
      <c r="H101" s="138"/>
      <c r="I101" s="132"/>
      <c r="J101" s="132"/>
      <c r="K101" s="132"/>
      <c r="L101" s="132"/>
      <c r="M101" s="132"/>
      <c r="N101" s="132"/>
      <c r="O101" s="132"/>
    </row>
    <row r="102" spans="1:15" x14ac:dyDescent="0.2">
      <c r="A102" s="132"/>
      <c r="B102" s="137"/>
      <c r="C102" s="135"/>
      <c r="D102" s="135"/>
      <c r="E102" s="138"/>
      <c r="F102" s="139"/>
      <c r="G102" s="140"/>
      <c r="H102" s="138"/>
      <c r="I102" s="132"/>
      <c r="J102" s="132"/>
      <c r="K102" s="132"/>
      <c r="L102" s="132"/>
      <c r="M102" s="132"/>
      <c r="N102" s="132"/>
      <c r="O102" s="132"/>
    </row>
    <row r="103" spans="1:15" x14ac:dyDescent="0.2">
      <c r="A103" s="132"/>
      <c r="B103" s="137"/>
      <c r="C103" s="135"/>
      <c r="D103" s="135"/>
      <c r="E103" s="138"/>
      <c r="F103" s="139"/>
      <c r="G103" s="140"/>
      <c r="H103" s="138"/>
      <c r="I103" s="132"/>
      <c r="J103" s="132"/>
      <c r="K103" s="132"/>
      <c r="L103" s="132"/>
      <c r="M103" s="132"/>
      <c r="N103" s="132"/>
      <c r="O103" s="132"/>
    </row>
    <row r="104" spans="1:15" x14ac:dyDescent="0.2">
      <c r="A104" s="132"/>
      <c r="B104" s="137"/>
      <c r="C104" s="135"/>
      <c r="D104" s="135"/>
      <c r="E104" s="138"/>
      <c r="F104" s="139"/>
      <c r="G104" s="140"/>
      <c r="H104" s="138"/>
      <c r="I104" s="132"/>
      <c r="J104" s="132"/>
      <c r="K104" s="132"/>
      <c r="L104" s="132"/>
      <c r="M104" s="132"/>
      <c r="N104" s="132"/>
      <c r="O104" s="132"/>
    </row>
    <row r="105" spans="1:15" x14ac:dyDescent="0.2">
      <c r="A105" s="132"/>
      <c r="B105" s="137"/>
      <c r="C105" s="135"/>
      <c r="D105" s="135"/>
      <c r="E105" s="138"/>
      <c r="F105" s="139"/>
      <c r="G105" s="140"/>
      <c r="H105" s="138"/>
      <c r="I105" s="132"/>
      <c r="J105" s="132"/>
      <c r="K105" s="132"/>
      <c r="L105" s="132"/>
      <c r="M105" s="132"/>
      <c r="N105" s="132"/>
      <c r="O105" s="132"/>
    </row>
    <row r="106" spans="1:15" x14ac:dyDescent="0.2">
      <c r="A106" s="132"/>
      <c r="B106" s="137"/>
      <c r="C106" s="135"/>
      <c r="D106" s="135"/>
      <c r="E106" s="138"/>
      <c r="F106" s="139"/>
      <c r="G106" s="140"/>
      <c r="H106" s="138"/>
      <c r="I106" s="132"/>
      <c r="J106" s="132"/>
      <c r="K106" s="132"/>
      <c r="L106" s="132"/>
      <c r="M106" s="132"/>
      <c r="N106" s="132"/>
      <c r="O106" s="132"/>
    </row>
  </sheetData>
  <mergeCells count="20">
    <mergeCell ref="K3:O4"/>
    <mergeCell ref="K44:O45"/>
    <mergeCell ref="K34:O35"/>
    <mergeCell ref="K21:O22"/>
    <mergeCell ref="A22:H22"/>
    <mergeCell ref="A35:H35"/>
    <mergeCell ref="A45:H45"/>
    <mergeCell ref="D34:F34"/>
    <mergeCell ref="D44:F44"/>
    <mergeCell ref="A1:H1"/>
    <mergeCell ref="C2:D2"/>
    <mergeCell ref="G2:H2"/>
    <mergeCell ref="A4:H4"/>
    <mergeCell ref="D54:F54"/>
    <mergeCell ref="B66:I67"/>
    <mergeCell ref="C57:F57"/>
    <mergeCell ref="C60:F60"/>
    <mergeCell ref="C63:F63"/>
    <mergeCell ref="A2:B3"/>
    <mergeCell ref="D21:F21"/>
  </mergeCells>
  <phoneticPr fontId="0" type="noConversion"/>
  <conditionalFormatting sqref="E1:E56 E58:E59 E61:E62 E64:E65 E70:E65536">
    <cfRule type="cellIs" dxfId="1" priority="1" stopIfTrue="1" operator="equal">
      <formula>"donnée ?"</formula>
    </cfRule>
  </conditionalFormatting>
  <conditionalFormatting sqref="G70:H65536 G1:H65">
    <cfRule type="cellIs" dxfId="0" priority="2" stopIfTrue="1" operator="notEqual">
      <formula>0</formula>
    </cfRule>
  </conditionalFormatting>
  <pageMargins left="0.78740157499999996" right="0.78740157499999996" top="0.984251969" bottom="0.984251969" header="0.5" footer="0.5"/>
  <pageSetup paperSize="9"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Données</vt:lpstr>
      <vt:lpstr>Mouillage</vt:lpstr>
      <vt:lpstr>En nav</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Gaches</dc:creator>
  <cp:lastModifiedBy>Philippe</cp:lastModifiedBy>
  <dcterms:created xsi:type="dcterms:W3CDTF">2006-08-19T11:35:06Z</dcterms:created>
  <dcterms:modified xsi:type="dcterms:W3CDTF">2013-09-27T16:52:35Z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539821430</vt:i4>
  </property>
  <property fmtid="{D5CDD505-2E9C-101B-9397-08002B2CF9AE}" pid="3" name="_EmailSubject">
    <vt:lpwstr>devis voile</vt:lpwstr>
  </property>
  <property fmtid="{D5CDD505-2E9C-101B-9397-08002B2CF9AE}" pid="4" name="_AuthorEmail">
    <vt:lpwstr>philippe.gaches@free.fr</vt:lpwstr>
  </property>
  <property fmtid="{D5CDD505-2E9C-101B-9397-08002B2CF9AE}" pid="5" name="_AuthorEmailDisplayName">
    <vt:lpwstr>philippe gaches</vt:lpwstr>
  </property>
  <property fmtid="{D5CDD505-2E9C-101B-9397-08002B2CF9AE}" pid="6" name="_ReviewingToolsShownOnce">
    <vt:lpwstr/>
  </property>
</Properties>
</file>